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2 sem 2015 " sheetId="5" r:id="rId1"/>
    <sheet name="1 sem 2016" sheetId="6" r:id="rId2"/>
  </sheets>
  <definedNames>
    <definedName name="_xlnm._FilterDatabase" localSheetId="1" hidden="1">'1 sem 2016'!$A$2:$G$31</definedName>
    <definedName name="_xlnm._FilterDatabase" localSheetId="0" hidden="1">'2 sem 2015 '!$A$2:$H$32</definedName>
    <definedName name="_xlnm.Print_Area" localSheetId="1">'1 sem 2016'!$A$1:$I$169</definedName>
    <definedName name="_xlnm.Print_Area" localSheetId="0">'2 sem 2015 '!$A$1:$I$164</definedName>
  </definedNames>
  <calcPr calcId="145621"/>
</workbook>
</file>

<file path=xl/calcChain.xml><?xml version="1.0" encoding="utf-8"?>
<calcChain xmlns="http://schemas.openxmlformats.org/spreadsheetml/2006/main">
  <c r="F165" i="6" l="1"/>
  <c r="F164" i="6"/>
  <c r="F163" i="6"/>
  <c r="F162" i="6"/>
  <c r="F161" i="6"/>
  <c r="F160" i="6"/>
  <c r="F159" i="6"/>
  <c r="F158" i="6"/>
  <c r="F157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21" i="5"/>
  <c r="F136" i="6"/>
  <c r="F135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6" i="6"/>
  <c r="F85" i="6"/>
  <c r="F84" i="6"/>
  <c r="F83" i="6"/>
  <c r="F82" i="6"/>
  <c r="F81" i="6"/>
  <c r="F80" i="6"/>
  <c r="F79" i="6"/>
  <c r="F78" i="6"/>
  <c r="E77" i="6"/>
  <c r="D77" i="6"/>
  <c r="D76" i="6"/>
  <c r="F76" i="6" s="1"/>
  <c r="D75" i="6"/>
  <c r="F75" i="6" s="1"/>
  <c r="F74" i="6"/>
  <c r="F73" i="6"/>
  <c r="F72" i="6"/>
  <c r="F71" i="6"/>
  <c r="F66" i="6"/>
  <c r="F67" i="6"/>
  <c r="F68" i="6"/>
  <c r="F69" i="6"/>
  <c r="F70" i="6"/>
  <c r="E65" i="6"/>
  <c r="F65" i="6" s="1"/>
  <c r="F64" i="6"/>
  <c r="F63" i="6"/>
  <c r="F62" i="6"/>
  <c r="F61" i="6"/>
  <c r="E60" i="6"/>
  <c r="D60" i="6"/>
  <c r="E59" i="6"/>
  <c r="D59" i="6"/>
  <c r="E58" i="6"/>
  <c r="D58" i="6"/>
  <c r="F57" i="6"/>
  <c r="F56" i="6"/>
  <c r="F55" i="6"/>
  <c r="F54" i="6"/>
  <c r="F53" i="6"/>
  <c r="F52" i="6"/>
  <c r="F50" i="6"/>
  <c r="F49" i="6"/>
  <c r="F47" i="6"/>
  <c r="F46" i="6"/>
  <c r="F45" i="6"/>
  <c r="F44" i="6"/>
  <c r="F43" i="6"/>
  <c r="F41" i="6"/>
  <c r="F40" i="6"/>
  <c r="F39" i="6"/>
  <c r="F38" i="6"/>
  <c r="F37" i="6"/>
  <c r="F36" i="6"/>
  <c r="F35" i="6"/>
  <c r="F34" i="6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77" i="6" l="1"/>
  <c r="F58" i="6"/>
  <c r="F59" i="6"/>
  <c r="F60" i="6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5" i="5"/>
  <c r="F114" i="5"/>
  <c r="F105" i="5"/>
  <c r="F103" i="5"/>
  <c r="F101" i="5"/>
  <c r="F100" i="5"/>
  <c r="F98" i="5"/>
  <c r="F95" i="5"/>
  <c r="F88" i="5"/>
  <c r="F87" i="5"/>
  <c r="F86" i="5"/>
  <c r="F85" i="5"/>
  <c r="F84" i="5"/>
  <c r="D83" i="5"/>
  <c r="F83" i="5" s="1"/>
  <c r="F82" i="5"/>
  <c r="F81" i="5"/>
  <c r="D80" i="5"/>
  <c r="F80" i="5" s="1"/>
  <c r="F79" i="5"/>
  <c r="D78" i="5"/>
  <c r="F78" i="5" s="1"/>
  <c r="D77" i="5"/>
  <c r="F77" i="5" s="1"/>
  <c r="D76" i="5"/>
  <c r="F76" i="5" s="1"/>
  <c r="F75" i="5"/>
  <c r="F74" i="5"/>
  <c r="F73" i="5"/>
  <c r="F72" i="5"/>
  <c r="E71" i="5"/>
  <c r="D71" i="5"/>
  <c r="E70" i="5"/>
  <c r="F70" i="5" s="1"/>
  <c r="F69" i="5"/>
  <c r="F68" i="5"/>
  <c r="F67" i="5"/>
  <c r="E66" i="5"/>
  <c r="D66" i="5"/>
  <c r="F65" i="5"/>
  <c r="F64" i="5"/>
  <c r="E63" i="5"/>
  <c r="D63" i="5"/>
  <c r="E62" i="5"/>
  <c r="D62" i="5"/>
  <c r="E61" i="5"/>
  <c r="D61" i="5"/>
  <c r="E60" i="5"/>
  <c r="D60" i="5"/>
  <c r="F59" i="5"/>
  <c r="F58" i="5"/>
  <c r="F57" i="5"/>
  <c r="F56" i="5"/>
  <c r="F48" i="5"/>
  <c r="F55" i="5"/>
  <c r="F54" i="5"/>
  <c r="F52" i="5"/>
  <c r="F50" i="5"/>
  <c r="F47" i="5"/>
  <c r="F46" i="5"/>
  <c r="F45" i="5"/>
  <c r="F44" i="5"/>
  <c r="F43" i="5"/>
  <c r="F42" i="5"/>
  <c r="F40" i="5"/>
  <c r="F39" i="5"/>
  <c r="F38" i="5"/>
  <c r="F37" i="5"/>
  <c r="F36" i="5"/>
  <c r="F35" i="5"/>
  <c r="F34" i="5"/>
  <c r="F60" i="5" l="1"/>
  <c r="F71" i="5"/>
  <c r="F63" i="5"/>
  <c r="F61" i="5"/>
  <c r="F62" i="5"/>
  <c r="F66" i="5"/>
  <c r="F33" i="6"/>
  <c r="F20" i="5" l="1"/>
  <c r="F18" i="5"/>
  <c r="F33" i="5" l="1"/>
  <c r="F9" i="6"/>
  <c r="F10" i="6"/>
  <c r="F11" i="6"/>
  <c r="F12" i="6"/>
  <c r="F14" i="6"/>
  <c r="F15" i="6"/>
  <c r="F16" i="6"/>
  <c r="F17" i="6"/>
  <c r="F18" i="6"/>
  <c r="F20" i="6"/>
  <c r="F22" i="6"/>
  <c r="F23" i="6"/>
  <c r="F24" i="6"/>
  <c r="F25" i="6"/>
  <c r="F26" i="6"/>
  <c r="F27" i="6"/>
  <c r="F28" i="6"/>
  <c r="F29" i="6"/>
  <c r="F30" i="6"/>
  <c r="F31" i="6"/>
  <c r="F32" i="6"/>
  <c r="F8" i="6" l="1"/>
  <c r="F6" i="6" l="1"/>
  <c r="F5" i="6"/>
  <c r="F4" i="6"/>
  <c r="F3" i="6"/>
  <c r="F32" i="5"/>
  <c r="F31" i="5"/>
  <c r="F30" i="5"/>
  <c r="F29" i="5"/>
  <c r="F28" i="5"/>
  <c r="F27" i="5"/>
  <c r="F26" i="5"/>
  <c r="F25" i="5"/>
  <c r="F24" i="5"/>
  <c r="F23" i="5"/>
  <c r="F19" i="5"/>
  <c r="F17" i="5"/>
  <c r="F16" i="5"/>
  <c r="F14" i="5"/>
  <c r="F12" i="5"/>
  <c r="F11" i="5"/>
  <c r="F10" i="5"/>
  <c r="F9" i="5"/>
  <c r="F8" i="5"/>
  <c r="F7" i="5"/>
  <c r="F5" i="5"/>
  <c r="F4" i="5"/>
  <c r="F3" i="5"/>
</calcChain>
</file>

<file path=xl/comments1.xml><?xml version="1.0" encoding="utf-8"?>
<comments xmlns="http://schemas.openxmlformats.org/spreadsheetml/2006/main">
  <authors>
    <author>Autore</author>
  </authors>
  <commentList>
    <comment ref="E16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2 procedimenti per tematica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sommatoria 2014-2015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2 procedimenti per tematica</t>
        </r>
      </text>
    </comment>
  </commentList>
</comments>
</file>

<file path=xl/sharedStrings.xml><?xml version="1.0" encoding="utf-8"?>
<sst xmlns="http://schemas.openxmlformats.org/spreadsheetml/2006/main" count="1640" uniqueCount="383">
  <si>
    <t>Gestione amministrativo contabile delle risorse finanziarie (riparto risorse, gestione impegni di spesa e pagamenti, liquidazione tabelle missioni, liquidazione sentenze)</t>
  </si>
  <si>
    <t>Gestione dei contratti di affidamento delle pulizie nelle scuole e delle problematiche connesse con il personale Co.co.co in servizio presso le istituzioni scolastiche</t>
  </si>
  <si>
    <t>Tipologia di  procedimento amministrativo</t>
  </si>
  <si>
    <t>norme di riferimento</t>
  </si>
  <si>
    <t>Istanza di parte/ iniziative ufficio</t>
  </si>
  <si>
    <t>ufficio</t>
  </si>
  <si>
    <t>ufficio/parte</t>
  </si>
  <si>
    <t>procedure di acquisto</t>
  </si>
  <si>
    <t>procedimenti disciplinari a carico del personale dirigenziale di seconda fascia presso l’USR e le sue articolazioni territoriali</t>
  </si>
  <si>
    <t>procedimenti disciplinari a carico del personale
amministrativo appartenente alle aree funzionali in servizio
presso l’USR e le sue articolazioni territoriali</t>
  </si>
  <si>
    <t>Procedimento per la formazione dirigenti scolastici neoassunti</t>
  </si>
  <si>
    <t>Procedimento per la formazione docenti di lingua inglese per la scuola primaria</t>
  </si>
  <si>
    <t>Procedimento relativo alla formazione docenti neoassunti</t>
  </si>
  <si>
    <t xml:space="preserve">Procedimento per conferimento degli incarichi di dirigente scolastico per le scuole della provincia </t>
  </si>
  <si>
    <t xml:space="preserve">Procedure relative al rilascio dei certificati di abilitazione all’insegnamento </t>
  </si>
  <si>
    <t>Procedimento relativo ai bandi concorso per soli titoli del personale ATA e predisposizione dei decreti di approvazione delle relative graduatorie definitive</t>
  </si>
  <si>
    <t>Procedimenti relativi alla formazione della graduatoria regionale diocesana degli insegnanti di religione cattolica</t>
  </si>
  <si>
    <t xml:space="preserve">Procedimenti relativi alla determinazione della dotazione organica regionale riguardante l’Insegnamento della Religione Cattolica
</t>
  </si>
  <si>
    <t>Procedimenti  finalizzati alla valutazione della performance</t>
  </si>
  <si>
    <t xml:space="preserve">Procedimenti relativi alla istruzione domiciliare o da svolgere presso strutture ospedaliere </t>
  </si>
  <si>
    <t xml:space="preserve">Procedimenti relativi al  finanziamento di progetti finalizzati alla prevenzione e contrasto dell'abbandono scolastico </t>
  </si>
  <si>
    <t>Procedimenti relativi alla concessione  dei posti di sostegno agli alunni disabili e relativo monitoraggio</t>
  </si>
  <si>
    <t>Ordinanza annuale</t>
  </si>
  <si>
    <t>d'ufficio</t>
  </si>
  <si>
    <t>inizio anno scolastico</t>
  </si>
  <si>
    <t>CCNL 2007 dlgs 297/94</t>
  </si>
  <si>
    <t xml:space="preserve">istanza di parte </t>
  </si>
  <si>
    <t>DPR 445/2000</t>
  </si>
  <si>
    <t>art.554 del TU 297/94</t>
  </si>
  <si>
    <t xml:space="preserve">30 giorni </t>
  </si>
  <si>
    <t>pubblicazione graduatoria</t>
  </si>
  <si>
    <t>tempestivo secondo normativa</t>
  </si>
  <si>
    <t>D.lgs 165/2001; Dlgs33/2013; CCNL Dirigenti area 1;DM 29/12/2009</t>
  </si>
  <si>
    <t>direttiva 306 del 21 maggio 2015</t>
  </si>
  <si>
    <t>termine entro 31.08.2015</t>
  </si>
  <si>
    <t>L.241/90</t>
  </si>
  <si>
    <t>secondo i termini della normativa indicata</t>
  </si>
  <si>
    <t>Dlgs.163/96</t>
  </si>
  <si>
    <t>Legge 62/00; legge 27/07; DD.MM. 263/07 e 267/07</t>
  </si>
  <si>
    <t>Di parte</t>
  </si>
  <si>
    <t>90 gg.</t>
  </si>
  <si>
    <t>Legge 296/06, art.1, c.630; Accordo Stato-Regioni 1°/08/2013</t>
  </si>
  <si>
    <t>DDG Ordinamenti n.153 del 17/03/14</t>
  </si>
  <si>
    <t>D'ufficio</t>
  </si>
  <si>
    <t>C.M. Agenzia Entrate n.22/2008</t>
  </si>
  <si>
    <t>Non fissato dalla CM 22</t>
  </si>
  <si>
    <t>DDG 13/07/2001 art 17</t>
  </si>
  <si>
    <t>entro fine a.s.</t>
  </si>
  <si>
    <t>DPR 81/2008 art.10 comma 5</t>
  </si>
  <si>
    <t>L.270/1982</t>
  </si>
  <si>
    <t>secondo normativa</t>
  </si>
  <si>
    <t>vedi normativa per tematica</t>
  </si>
  <si>
    <t>Assegnazioni risorse alle II.SS ex L.440/1997, L104/2013,435/2015 su IN 2012, Lingua inglese scuola primaria, alternanza scuola lavoro, Aree a rischio, formazione Esami di II . ( ciclo, alunni disabili, alunni stranieripartecipazione studentesca,potenziamento ed. motoria, formazione ATA, SNV, PNSD</t>
  </si>
  <si>
    <t>DM 821/2013</t>
  </si>
  <si>
    <t>entro 10 dicembre 2015</t>
  </si>
  <si>
    <t>CCNL Area V DS luglio 2010; D.lgs 165/2001 e s.m.;DPR 62/2013;DM 535/2014;</t>
  </si>
  <si>
    <t>60 o 120 giorni</t>
  </si>
  <si>
    <t xml:space="preserve"> D.lgs 165/2001 e s.m.;DPR 62/2013;DM 535/2014; CCNL area I</t>
  </si>
  <si>
    <t>Ufficio</t>
  </si>
  <si>
    <t>60 gg</t>
  </si>
  <si>
    <t>procedimenti disciplinari a carico del personale docente, educativo ed ATA dell’ambito territorialedi BL; PD e VE, per le competenze non riservate al dirigente scolastico</t>
  </si>
  <si>
    <t>CCNL comparto scuola; Dlgs 297/94;Dlgs 165/2001 e s.m.</t>
  </si>
  <si>
    <t>120 gg</t>
  </si>
  <si>
    <t>CCNL comparto ministeri;Dlgs 165/2001 e s.m.; DPR 62/2013; DM 535/2014</t>
  </si>
  <si>
    <t>60 o 120 gg</t>
  </si>
  <si>
    <t>procedimenti disciplinari a carico dei Dirigenti scolastico</t>
  </si>
  <si>
    <t>D.Lvo 297/94 (T.U.) - art.366; O.M. 5/99</t>
  </si>
  <si>
    <t>60-120 gg.</t>
  </si>
  <si>
    <t>D.M. 18/04/2014</t>
  </si>
  <si>
    <t>24 giugno e 02 ottobre 2015</t>
  </si>
  <si>
    <t>USR PER IL VENETO</t>
  </si>
  <si>
    <t>secondo normativa indicata</t>
  </si>
  <si>
    <t>Ufficio I Direzione Generale</t>
  </si>
  <si>
    <t>Ufficio II Direzione Generale</t>
  </si>
  <si>
    <t>Ufficio III Direzione Generale</t>
  </si>
  <si>
    <t>Servizio per l’Istruzione non statale - Direzione Generale</t>
  </si>
  <si>
    <t xml:space="preserve">anno 2016, primo sem.- monitoraggio tempi procedimentali USR per il veneto - </t>
  </si>
  <si>
    <t>U.P.D. Area I</t>
  </si>
  <si>
    <t>U.P.D. Area V</t>
  </si>
  <si>
    <t>Rinnovo incarichi scaduti dei Dirigenti scolastcici e mutamento dirigenti scolastici con integrazione degli obiettivi ( nazionali , regionali e obiettivi derivanti dal RAV di ogni istutuzione scolastica)</t>
  </si>
  <si>
    <t>CCNL Area V ; Direttiva ministeriale 36 /2016</t>
  </si>
  <si>
    <t>termine: settembre 2016 per i decreti di incarico e rinnovo e per le  integrazioni degli obiettivi le attività sono ancora in corso</t>
  </si>
  <si>
    <t>ufficio Direzione Generale</t>
  </si>
  <si>
    <t>si conclude nel 1 semestre</t>
  </si>
  <si>
    <t xml:space="preserve">D.I organici </t>
  </si>
  <si>
    <t>60 giorni</t>
  </si>
  <si>
    <t>inizio a.s fino a dicembre</t>
  </si>
  <si>
    <t>Legge 107/15</t>
  </si>
  <si>
    <t>Procedimenti relativi al piano straordinario assunzioni ex lege 107/2015</t>
  </si>
  <si>
    <t xml:space="preserve">Procedimenti relativi alla determinazione della dotazione organica riguardante l’Insegnamento della Religione Cattolica
</t>
  </si>
  <si>
    <t>Procedimenti relativi alla definizione O.D. personale docente, educativo e Ata(posti comuni e posti sostegno)</t>
  </si>
  <si>
    <t>D.I. MIUR-MEF</t>
  </si>
  <si>
    <t>prima della pubbl. movimenti</t>
  </si>
  <si>
    <t>Procedimenti relativi al concorso ordinario personale docente</t>
  </si>
  <si>
    <t>DDG n.105-106-107 del 23.2.2016</t>
  </si>
  <si>
    <t>15.9.2016</t>
  </si>
  <si>
    <t>Direttive a ust Veneto su gestione GAE in relazione a contenzioso diploma mag.- Tfa/Pas</t>
  </si>
  <si>
    <t>ordinanzacautelari Tar Cds- note Miur</t>
  </si>
  <si>
    <t>di parte</t>
  </si>
  <si>
    <t>procedimenti disciplinari a carico dei Dirigenti scolastici</t>
  </si>
  <si>
    <t>entro dicembre  2015</t>
  </si>
  <si>
    <t>art. 7 L. 104/2013</t>
  </si>
  <si>
    <t>entro marzo 2016</t>
  </si>
  <si>
    <t>art.7 L. 104/2013</t>
  </si>
  <si>
    <t>entro  dicembre 2016</t>
  </si>
  <si>
    <t>secondo normativa relativa alla tematica</t>
  </si>
  <si>
    <t>Assegnazioni risorse alle II.SS ex L.440/1997, L104/2013,435/2015 su IN 2012, Lingua inglese scuola primaria, alternanza scuola lavoro, Aree a rischio, formazione Esami di II  ciclo, alunni disabili, alunni stranieripartecipazione studentesca,potenziamento ed. motoria, formazione ATA, SNV, PNSD</t>
  </si>
  <si>
    <t>entro maggio 2016</t>
  </si>
  <si>
    <t>Coordinamento e supporto scuole su gestione giuridica e retributiva contratti scuola - Sidi-</t>
  </si>
  <si>
    <t>a.s.</t>
  </si>
  <si>
    <t>varie DGCASIS</t>
  </si>
  <si>
    <t>Procedimenti relativi alla definizione organico di diritto e fatto personale docente, educativo,  Ata</t>
  </si>
  <si>
    <t>Stipula CIR  permessi diritto allo studio personale docente, educativo e ATA e coordinamento operazioni UST e scuole</t>
  </si>
  <si>
    <t>entro 15 novembre</t>
  </si>
  <si>
    <t>Coordinamento operazioni UST assunzioni a tempo indeterminato e determinato del personale docente educativo ed Ata</t>
  </si>
  <si>
    <t>entro 15 settembre</t>
  </si>
  <si>
    <t>da decreti MIUR</t>
  </si>
  <si>
    <t>non quantificabile</t>
  </si>
  <si>
    <t>Monitoraggi Miur relativi a organici di  diritto,  di fatto, assunzioni, supplenze,ecc.</t>
  </si>
  <si>
    <t>da richieste MIUR</t>
  </si>
  <si>
    <t>anno scolastico di riferimento</t>
  </si>
  <si>
    <t>aanno scolastico di riferimento</t>
  </si>
  <si>
    <t xml:space="preserve">ottobre </t>
  </si>
  <si>
    <t>ottobre</t>
  </si>
  <si>
    <t>Procedimenti relativi al riconoscimento della parità e all'iscrizione all'Albo scuole non paritarie procedimenti annuali</t>
  </si>
  <si>
    <t>Procedimenti relativi all' accreditamento delle scuole straniere presenti nella regione procedimenti annuali</t>
  </si>
  <si>
    <t>Procedimenti relativi alla assegnazione dei contributi alle scuole paritarie procedimenti annuali</t>
  </si>
  <si>
    <t>Procedimenti relativi alle Sezioni Primavera (autorizzazioni) procedimenti annuali</t>
  </si>
  <si>
    <t>Procedimenti relativi all'assegnazione dei contributi alle Sezioni Primavera procedimenti annuali procedimenti annuali</t>
  </si>
  <si>
    <t>Pareri all'Agenzia delle Entrate su corsi non ordinamentali ai fini fiscali procedimenti annuali</t>
  </si>
  <si>
    <t>Il Direttore Generale</t>
  </si>
  <si>
    <t>Daniela Beltrame</t>
  </si>
  <si>
    <t>Firma autografa sostituita a mezzo stampa ai sensi dell’art. 3 comma 2 del decreto legislativo n. 39/1993</t>
  </si>
  <si>
    <t>Procedimento relativo alla determinazione delle dotazioni organiche docenti primaria e infanzia</t>
  </si>
  <si>
    <t xml:space="preserve">D.P.R. n. 81 del 20/03/2009
</t>
  </si>
  <si>
    <t>Iniziativa d'ufficio sulla base dei dati comunicati dalle scuole (n° alunni, handicap, disponibilità locali</t>
  </si>
  <si>
    <t>31.8.2015</t>
  </si>
  <si>
    <t>Procedimento relativo alla determinazione delle dotazioni organiche docenti secondaria di 1° grado</t>
  </si>
  <si>
    <t>Procedimento relativo alla determinazione delle dotazioni organiche docenti secondaria di 2° grado e Educativo</t>
  </si>
  <si>
    <t>Procedimento relativo alla determinazione delle dotazioni organiche personale ata</t>
  </si>
  <si>
    <t>nota MIUR n. 20695 del 15.7.2015 e relativo D.I.</t>
  </si>
  <si>
    <t>Procedimenti relativi alla valutazione delle domande di mobilità,passaggio di ruolo ogni ordine e grado.Gestione dei movimenti,assegnazione provvisorie,utilizzazioni</t>
  </si>
  <si>
    <t xml:space="preserve">ipotesi CCNI integrativo sulle utilizzazioni </t>
  </si>
  <si>
    <t>istanza di parte</t>
  </si>
  <si>
    <t>29.7.2015 (personale ATA) + 31.8.2015 (per assegnazioni + utilizzazioni)</t>
  </si>
  <si>
    <t>Procedimenti relativi alla elaborazione delle Graduatorie ad esaurimento</t>
  </si>
  <si>
    <t>d.m. 235/2014</t>
  </si>
  <si>
    <t>Procedimenti relativi alla immissione in ruolo docenti</t>
  </si>
  <si>
    <t>L. 107/2015</t>
  </si>
  <si>
    <t>iniziativa d'ufficio</t>
  </si>
  <si>
    <t>Procedimenti relativi a immissione in ruolo ata</t>
  </si>
  <si>
    <t>Procedimenti relativi alle supplenze annuali docenti</t>
  </si>
  <si>
    <t>DM 131/ 2007</t>
  </si>
  <si>
    <t>Istanza  di parte /iniziativa d'ufficio</t>
  </si>
  <si>
    <t>30.9.2015</t>
  </si>
  <si>
    <t>Procedimenti relativi alle supplenze annuali ata</t>
  </si>
  <si>
    <t>D.M. 13 dicembre 2000, n. 430</t>
  </si>
  <si>
    <t>5.9.2015</t>
  </si>
  <si>
    <t>Procedimenti relativi alla elaborazione delle graduatorie permanenti personale ATA</t>
  </si>
  <si>
    <t>art. 554 d. lgs. n. 297/1994 e s.m.i.</t>
  </si>
  <si>
    <t xml:space="preserve">Istanza  di parte </t>
  </si>
  <si>
    <t>come da normativa indicata</t>
  </si>
  <si>
    <t>Procedimenti di ricostruzione di carriera arretrati</t>
  </si>
  <si>
    <t>d. lgs. n. 297/1994, DPR 275/1999</t>
  </si>
  <si>
    <t>Procedimenti relativo al pensionamento del personale scolasico,riconoscimento,computo,riscatto e ricongiunzione di servizi e periodi contributivi pregressi.</t>
  </si>
  <si>
    <t>31.8.2015 (pensioni) + 31.12.2015 (TFR)</t>
  </si>
  <si>
    <t>Procedimenti relativo alla dichiarazione di equipollenza di titoli stranieri e al rilascio di certificati sostitutivi del diploma.</t>
  </si>
  <si>
    <t>L. 29.1.2006 e L. 7.2.1969</t>
  </si>
  <si>
    <t>30 giorni dalla richiesta</t>
  </si>
  <si>
    <t>Procedimenti relativi alla acquisizione e distribuzioni alle scuole dei diplomi esami di stato, tessere al personale scolastico e ministeriale</t>
  </si>
  <si>
    <t>DPR 851/1967</t>
  </si>
  <si>
    <t>30  giorni dalla richiesta</t>
  </si>
  <si>
    <t>Procedimenti relativi alla attribuzione dei fondi libri in comodato</t>
  </si>
  <si>
    <t>legge n. 448/1998</t>
  </si>
  <si>
    <t>Procedimenti relativi alla conciliazione</t>
  </si>
  <si>
    <t>CCNL Scuola 2006- 2009 art. 135</t>
  </si>
  <si>
    <t>termini stabiliti dal CCNL Scuola 2006-2009 art. 135</t>
  </si>
  <si>
    <t>Procedimenti relativi alla disciplina personale scolastico e ministeriale</t>
  </si>
  <si>
    <t>d. lgs. n. 165/2001, d. lgs. n. 297/1994, CCNL Scuola</t>
  </si>
  <si>
    <t>120 giorni dalla contestazione dell'addebito</t>
  </si>
  <si>
    <t>Procedimenti relativi alla gestione del contenzioso</t>
  </si>
  <si>
    <t>CCNL Scuola, art. 409 e seguenti c.p.c.</t>
  </si>
  <si>
    <t>il termine di conclusione coincide con la pubblicazione della sentenza che definisce il giudizio</t>
  </si>
  <si>
    <t>Procedimenti relativi al contenzioso pensionistico</t>
  </si>
  <si>
    <t>legge n. 19/1994 e legge 205/2000</t>
  </si>
  <si>
    <t>Procedimenti relativi alla liquidazione dei compensi accessori,missioni e rimborsi spese.</t>
  </si>
  <si>
    <t xml:space="preserve">legge n. 417/1978 e s.m.i. e legge n. 836/73 </t>
  </si>
  <si>
    <t>31.12.2015</t>
  </si>
  <si>
    <t>Procedimenti relativi al riparto delle risorse finanziarie per le Scuole paritarie</t>
  </si>
  <si>
    <t xml:space="preserve">nota D.G. Ordinamenti Scolastici 8.6.2015, n. 449 </t>
  </si>
  <si>
    <t>UAT Belluno</t>
  </si>
  <si>
    <t>____</t>
  </si>
  <si>
    <t>___</t>
  </si>
  <si>
    <t xml:space="preserve">D.P.R. N. 1092/73 ;  D.P.R. N. 1032/73; L. 214/2011;  L. 124/2013; L. 59/91; L. 29/79; L.322/58; L.243/2004 ; L. 138/2011   </t>
  </si>
  <si>
    <t>Procedimenti relativi alla valutazione delle domande di mobilità,passaggio di ruolo ogni ordine e grado.Gestione dei movimenti,assegnazione provvissorie,utilizzazioni</t>
  </si>
  <si>
    <t xml:space="preserve">D.P.R. N. 1092/73         D.P.R. N. 1032/73                L. 214/2011                  L. 124/2013                  L. 59/91                         L. 29/79              L.322/58        L.243/2004                   L. 138/2011   </t>
  </si>
  <si>
    <t>Procedimento relativo al riconoscimento di infermità</t>
  </si>
  <si>
    <t>Procedimenti relativo alla concessione dell'equo indennizzo</t>
  </si>
  <si>
    <t>Procedimento relativo alla concessione della pensione privilegiata</t>
  </si>
  <si>
    <t>Procedimenti relativi alla concessione di benemerenze</t>
  </si>
  <si>
    <t>Procedimenti relativi alla acquisizione e distribuzioni alle scuole dei diplomi esami di stato, tesere al personale scolastico e ministeriale</t>
  </si>
  <si>
    <t>NON QUANTIF.</t>
  </si>
  <si>
    <t>nessun pagamento nel primo semestre</t>
  </si>
  <si>
    <t>D.I del 18/12/2013 n. 203  di attuazione dell'art. 2,comma 47, della L. 22/12/2008</t>
  </si>
  <si>
    <t>Decreto USRV del 5/3/2014</t>
  </si>
  <si>
    <t>UAT Padova</t>
  </si>
  <si>
    <t>UAT Rovigo</t>
  </si>
  <si>
    <t>Procedimento relativo alla determinazione delle dotazioni organiche docenti primaria e infanzia (O.D.)</t>
  </si>
  <si>
    <t>D.P.R. n. 81 del 20/03/2009
O.D.
-Circ. MIUR n. 34 dell' 1/04/2014 - Nota DR n.5490 del 17/04/2014</t>
  </si>
  <si>
    <t xml:space="preserve">normativa di riferimento </t>
  </si>
  <si>
    <t>Procedimento relativo alla determinazione delle dotazioni organiche docenti secondaria di 1° grado (O.D.)</t>
  </si>
  <si>
    <t>Procedimento relativo alla determinazione delle dotazioni organiche docenti secondaria di 2° grado e Educativo (O.D.)</t>
  </si>
  <si>
    <t>Procedimento relativo alla determinazione delle dotazioni organiche personale ata (O.F.)</t>
  </si>
  <si>
    <t>C.M. del 2015</t>
  </si>
  <si>
    <t>Iniziativa d'ufficio  e a domanda</t>
  </si>
  <si>
    <t>(OD chiuso il 24/07/2015) 28/10/2015</t>
  </si>
  <si>
    <t>PART TIME</t>
  </si>
  <si>
    <t xml:space="preserve">O.M. n.446/1997 - DLgs n.61/2001- CM FP n.9/2011 </t>
  </si>
  <si>
    <t>Istanza di parte</t>
  </si>
  <si>
    <t>Procedimenti relativi alla valutazione delle domande di mobilità,passaggio di ruolo ogni ordine e grado.Gestione dei movimenti,assegnazione provvisorie,utilizzazioni DOCENTI</t>
  </si>
  <si>
    <t>C.C.N.I. 24/02/2014</t>
  </si>
  <si>
    <t xml:space="preserve">normativa di riferiemnto </t>
  </si>
  <si>
    <t>Procedimenti relativi alla valutazione delle domande di mobilità,passaggio di ruolo ogni ordine e grado.Gestione dei movimenti,assegnazione provvisorie,utilizzazioni ATA</t>
  </si>
  <si>
    <t>O.M.N.145 DEL 24.02.2015. C.C.N.I.23.02.2015 CCIR 19/06/2015</t>
  </si>
  <si>
    <t xml:space="preserve">Istanza di parte </t>
  </si>
  <si>
    <t>D.M. 235/2014</t>
  </si>
  <si>
    <t>31.07.2015</t>
  </si>
  <si>
    <t xml:space="preserve">legge 107/15 ; Dlgs 297/94 e ordinanze e circolari ministeriali </t>
  </si>
  <si>
    <t>30.11.2015</t>
  </si>
  <si>
    <t>nota MIUR 2420 del 14 marzo 2014</t>
  </si>
  <si>
    <t>INIZIATIVA D'UFFICIO E ISTANZA  DI PARTE</t>
  </si>
  <si>
    <t>decret e circolari annuali</t>
  </si>
  <si>
    <t>MIUR 25141 DEL 10/08/2015</t>
  </si>
  <si>
    <t>31.12.15</t>
  </si>
  <si>
    <t>Procedimenti relativi alla elaborazione delle graduatorie permanenti del personale ATA</t>
  </si>
  <si>
    <t xml:space="preserve">O.M. 21/2009
nota MIUR 8151 del 13.03.2015 e , nota USR n. del .2015,bandi ATA </t>
  </si>
  <si>
    <t>INIZIATIVA D'UFFICIO
ISTANZA  DI PARTE</t>
  </si>
  <si>
    <t>26.08.2015</t>
  </si>
  <si>
    <t>non è di competenza dell'ufficio</t>
  </si>
  <si>
    <t>Normativa di riferimento</t>
  </si>
  <si>
    <t xml:space="preserve">D.P.R. N. 1092/73
D.P.R. N. 1032/73
L. 214/2011
L. 124/2013
L. 59/91
L. 29/79
L.322/58
L.243/2004
L. 138/2011   </t>
  </si>
  <si>
    <t>DPR 461/2001</t>
  </si>
  <si>
    <t>DPR 461/2001 art. 5</t>
  </si>
  <si>
    <t>D. LGS 297/94 e ss.mm.</t>
  </si>
  <si>
    <t xml:space="preserve">   Istanza di parte</t>
  </si>
  <si>
    <t>15 giorni</t>
  </si>
  <si>
    <t>Procedimenti relativi alla acquisizione e distribuzioni alle scuole dei diplomi esami di stato</t>
  </si>
  <si>
    <t>Note Ministeriali periodiche</t>
  </si>
  <si>
    <t>1 mese</t>
  </si>
  <si>
    <t>Procedimenti relativi alla acquisizione e distribuzioni alle tessere al personale scolastico e ministeriale</t>
  </si>
  <si>
    <t>DPR 851/67 e ss.mm.</t>
  </si>
  <si>
    <t>30gg.</t>
  </si>
  <si>
    <t>30 gg</t>
  </si>
  <si>
    <t>Delibera Reg. n. 800 del 25/05/2014</t>
  </si>
  <si>
    <t>Procedimenti relativi alla segreteria di conciliazione</t>
  </si>
  <si>
    <t>art.135 CCNL/2007 SCUOLA</t>
  </si>
  <si>
    <t xml:space="preserve">varia per singolo procedimento  </t>
  </si>
  <si>
    <t>Art. 135 CCNL SCUOLA/ART. 410 CPC</t>
  </si>
  <si>
    <t>D. LGS. 165/2001/CCNL SCUOLA/D. LGS. 297/94</t>
  </si>
  <si>
    <t>120 giorni</t>
  </si>
  <si>
    <t>ART. 417 BIS C.P.C.</t>
  </si>
  <si>
    <t>Non rilevabile in quanto dipendente dai tempi di conclusione dei processi davanti al Giudice</t>
  </si>
  <si>
    <t>non previsto a carico dell'Amministrazione convenuta</t>
  </si>
  <si>
    <t>L. 19/1994</t>
  </si>
  <si>
    <t>Ricorso di parte</t>
  </si>
  <si>
    <t xml:space="preserve">Data di costituzione in giudizio </t>
  </si>
  <si>
    <t xml:space="preserve">Nota Dir.Gen.n 15436/A2b del 30-11- 2015 </t>
  </si>
  <si>
    <t>D.I del 18/12/2013 n. 203  di attuazione dell'art. 2,comma 47, della L. 22/12/2008; Decreto USRV del 2/10/2016</t>
  </si>
  <si>
    <t>UAT Treviso</t>
  </si>
  <si>
    <t xml:space="preserve">D.P.R. n.81/2009 - nota MIUR 19400 del 3.7.2015    </t>
  </si>
  <si>
    <t>d'Ufficio sulla base dei dati comunicati dalle scuole -taulati e tabelle ripartizione Lingua Inglese.</t>
  </si>
  <si>
    <t>D.P.R. 81/2009 nota MIUR 13/7/2015</t>
  </si>
  <si>
    <t>di parte nella comunic.dati e rich.classi;d'ufficio nella determ.dei risultati</t>
  </si>
  <si>
    <t>D'Ufficio</t>
  </si>
  <si>
    <t>CCNI 23/2/2015-
OM 24/2/2015 -CCNI 12/05/2015 - CIR 19/6/2015 DOC e ATA</t>
  </si>
  <si>
    <t>D.M. 325 del 3.6.2015 - D.M. 235/2014 - ORDINANZE CAUTELARI TAR LAZIO/CONSIGLIO DI STATO</t>
  </si>
  <si>
    <t>MIUR 20299 del 10.7.2015 - MIUR 28853 del 7.9.2015 - MIUR30549 del 21.9.2015</t>
  </si>
  <si>
    <t xml:space="preserve">Iniziativa d'ufficio </t>
  </si>
  <si>
    <t xml:space="preserve">MIUR 25141 del 10.8.2015 </t>
  </si>
  <si>
    <t>Iniziativa d'ufficio</t>
  </si>
  <si>
    <t>nota MIUR 25141 del 10.8.2015 - nota MIUR 27715 del 28.8.2015</t>
  </si>
  <si>
    <t>istanza di parte/d'ufficio</t>
  </si>
  <si>
    <t>O.M.21 del 23.9.2009- Bandi di concorso - nota MIUR 8151 del 13.3.2015</t>
  </si>
  <si>
    <t>Istanza di parte (reclami)</t>
  </si>
  <si>
    <t>DPR 207/87 - DPR 399/88- L.498/92 - CCNL 4.8.1985 e succ.</t>
  </si>
  <si>
    <t>Accordo quadro 2001 e CCNL 2007</t>
  </si>
  <si>
    <t>UAT Venezia</t>
  </si>
  <si>
    <t>secondo Normativa di riferimento</t>
  </si>
  <si>
    <t>D.P.R. n. 81 del 20/03/2009 - C.M.  19400 DEL 03/07/2015</t>
  </si>
  <si>
    <t>C.M. 20965 del 15/07/2015</t>
  </si>
  <si>
    <t>CCNI Mobilità - O.M. 241/2016</t>
  </si>
  <si>
    <t>O.M. 325/2014             O.M. 235/2015</t>
  </si>
  <si>
    <t>C.M.  22667 dell'11/08/2015</t>
  </si>
  <si>
    <t>C.M. 25141 del 26/08/2015</t>
  </si>
  <si>
    <t>CCNL 29/11/2007 - art. 135 e successivi</t>
  </si>
  <si>
    <t>CCNL 29/11/2007</t>
  </si>
  <si>
    <t>Sentenze</t>
  </si>
  <si>
    <t>UAT Verona</t>
  </si>
  <si>
    <t>30 giorni</t>
  </si>
  <si>
    <t>90 giorni</t>
  </si>
  <si>
    <t>di parte / d'ufficio</t>
  </si>
  <si>
    <t>O.M. N. 4 24/2/2015 E ccni 23/2/2015</t>
  </si>
  <si>
    <t>30-8-2015 infa-primaria                    5-8-2015 I grado            15-9-2015 II grado           9-9-2015 ATA</t>
  </si>
  <si>
    <t>Decreto MIUR 767 del 17-7-2015 Legge 107 del 2015</t>
  </si>
  <si>
    <t>30-11-2015 infa-primaria 10-12-2015 I e II grado</t>
  </si>
  <si>
    <t>DM 131/2007</t>
  </si>
  <si>
    <t>10-9-2015 infa-primaria 30-9-2015 I e II grado</t>
  </si>
  <si>
    <t>Cir.Min.le n.25141 del 10/08/2015,Cir.USR n.9946 del 12/08/2015 e Cir.USR n.10437 del 26/08/2015 e n.10935 del3/09/2015</t>
  </si>
  <si>
    <t xml:space="preserve">Bandi 24 mesi </t>
  </si>
  <si>
    <t>Procedimenti relativi a pensioni,  riliquidazioni pensioni, riliquidazioni buonuscite, computi, riscatti, ricongiunzioni legge 29 con relative pratiche di rimborso, transiti art. 115 TU 1092-73, costituzioni posizione assicurative legge 322/58, prospetti inoformativi per pratiche presentate all'INPDAP del personale scolastico.</t>
  </si>
  <si>
    <t xml:space="preserve">D.LGS. 503/92 (rif.AMATO), L. 335/95 (Rif. DINI),  L. 449/97 (rif. PRODI), Legge Delega 243/94 (rif. MARONI), L. 247/07 (cd sistema quote), Finanziaria 2010 (cd: finestra mobile), D.L. 201/11 (rif. FORNERO),TU 1092/73, D.LEGS 184/97, LEGGE 29/79, LEGGE 45/90, L.322/58 </t>
  </si>
  <si>
    <t>CCNI del 25/06/2008 DPR 3/57 (INABILITA' TEMP/PERM:UTILIZZO ALTRI COMPITI)-DLGS 297/94 (INABILITA' ASSOLUTA) Legge 335/95</t>
  </si>
  <si>
    <t>istanza di parte/iniziativa d'ufficio</t>
  </si>
  <si>
    <t>L 29/2006 - D.Lgvo 297/94 e L15/69</t>
  </si>
  <si>
    <r>
      <t xml:space="preserve">Procedimenti relativi alla acquisizione e distribuzioni alle scuole dei diplomi esami di stato, </t>
    </r>
    <r>
      <rPr>
        <sz val="11"/>
        <color indexed="8"/>
        <rFont val="Calibri"/>
        <family val="2"/>
      </rPr>
      <t>tessere al personale scolastico e ministeriale</t>
    </r>
  </si>
  <si>
    <t>D.P.R. 851/67 consegna moduli diplomi alle scuole</t>
  </si>
  <si>
    <t>UAT Vicenza</t>
  </si>
  <si>
    <r>
      <t>Per O.D.</t>
    </r>
    <r>
      <rPr>
        <sz val="8"/>
        <rFont val="Arial"/>
        <family val="2"/>
      </rPr>
      <t xml:space="preserve">: 
- schema D.I. a.s. 2015/16
- tabelle sviluppo organico
- nota MIUR 20965 del 15.7.2015
- nota MIUR 20967 del 15.7.2015 - nota MIUR 21942 del 23.7.2015 </t>
    </r>
    <r>
      <rPr>
        <u/>
        <sz val="8"/>
        <rFont val="Arial"/>
        <family val="2"/>
      </rPr>
      <t>Per O.F.</t>
    </r>
    <r>
      <rPr>
        <sz val="8"/>
        <rFont val="Arial"/>
        <family val="2"/>
      </rPr>
      <t xml:space="preserve">: note MIUR 22173 del 27.7.2015 e 1518 del 12.7.2015
</t>
    </r>
    <r>
      <rPr>
        <u/>
        <sz val="8"/>
        <rFont val="Arial"/>
        <family val="2"/>
      </rPr>
      <t xml:space="preserve">
</t>
    </r>
    <r>
      <rPr>
        <sz val="8"/>
        <rFont val="Arial"/>
        <family val="2"/>
      </rPr>
      <t xml:space="preserve">
</t>
    </r>
  </si>
  <si>
    <t>Somma dei giorni complessivi necessari per l'espletamento di tutti i procedimenti rilevati</t>
  </si>
  <si>
    <t>Numero di procedimenti rilevati</t>
  </si>
  <si>
    <t>Tempo medio di conclusione del procedimento (n. gg)</t>
  </si>
  <si>
    <t xml:space="preserve">Termine di conclusione  (dichiarato nella tabella dei procedimenti già pubblicata) </t>
  </si>
  <si>
    <t>secondo le normative e note miur</t>
  </si>
  <si>
    <t>3.5.2016 (per scuola infanzia) e 14.5.2016 (scuola primaria)</t>
  </si>
  <si>
    <t>28.5.2016</t>
  </si>
  <si>
    <t>11.6.2016</t>
  </si>
  <si>
    <t>ipotesi CCNI integrativo sulle utilizzazioni del 15 Giugno 16</t>
  </si>
  <si>
    <t>3.5.2016 (infanzia), 14.5.2016 (primaria), 28.5.2016 (primo grado) e 11.6.2016 (secondo grado)</t>
  </si>
  <si>
    <t>30.6.2016</t>
  </si>
  <si>
    <t>31.3.2016</t>
  </si>
  <si>
    <t>8.1.2016</t>
  </si>
  <si>
    <t>d.p.r. 915/1978</t>
  </si>
  <si>
    <t>d.p.r. 1092/1973</t>
  </si>
  <si>
    <t>31.12.2016</t>
  </si>
  <si>
    <t>D.M. n. 367 del 3.6.2016</t>
  </si>
  <si>
    <t>_____</t>
  </si>
  <si>
    <t>secondo normtaiva</t>
  </si>
  <si>
    <t>Previsto dal DM di riferimento</t>
  </si>
  <si>
    <t>Procedimento relativo alla determinazione delle dotazioni organiche personale ata (O.D.)</t>
  </si>
  <si>
    <t>C.C.N.I. 08/04/2016</t>
  </si>
  <si>
    <t>O.M.N.241 DEL 8.04.2016.                         C.C.N.I.8.04.2016</t>
  </si>
  <si>
    <t>Previsto dal Dm e dal CCNI di riferimento</t>
  </si>
  <si>
    <t>Data pubblicazione gae</t>
  </si>
  <si>
    <t>DDG 767/2015</t>
  </si>
  <si>
    <t xml:space="preserve">d'Ufficio </t>
  </si>
  <si>
    <t xml:space="preserve">nessuna nota </t>
  </si>
  <si>
    <t xml:space="preserve">O.M. 21/2009
nota MIUR 6408 del 07.03.2016                         bandi ATA del 22.03.2016                                          USR n.5044/C7 del 22.03.2016 </t>
  </si>
  <si>
    <t>di competenza delle scuole</t>
  </si>
  <si>
    <t>D. LGS 297/94 e ss.mm.        Legge 7/2/1969</t>
  </si>
  <si>
    <t>Note Ministeriali periodiche (C.M.  51 del 11.06.2010)</t>
  </si>
  <si>
    <t xml:space="preserve">1 mese </t>
  </si>
  <si>
    <t>Legge 1185/67 del 21.11.1967</t>
  </si>
  <si>
    <t>Non rilevabile in quanto dipendente dai tempi di conclusione dei processi davanti ai giudici</t>
  </si>
  <si>
    <t>normativa vigente</t>
  </si>
  <si>
    <t>Procedimenti relativi alla concessione di provvidenze al personale</t>
  </si>
  <si>
    <t xml:space="preserve">URP </t>
  </si>
  <si>
    <t xml:space="preserve">L.241/90 </t>
  </si>
  <si>
    <t>SITO</t>
  </si>
  <si>
    <t>DLGS150/2009    DLGS33/2013</t>
  </si>
  <si>
    <t>iniziativa d'ufficio o istanza di parte</t>
  </si>
  <si>
    <t>indefinito</t>
  </si>
  <si>
    <t>IMMEDIATA</t>
  </si>
  <si>
    <t xml:space="preserve">L.107 13.07.2015;                                            NOTA USR VE 10821 del 26.5.2016                          MIUR 17763 del 30.06.2016;                                        L. del 23.12.2014 n. 190                                                  </t>
  </si>
  <si>
    <t xml:space="preserve">D.P.R. n.81/2009 - nota MIUR 11729 del 29.4.2016 - note DRVE del 2 e 9.5.2016 </t>
  </si>
  <si>
    <t>D.P.R. 81/2009 nota MIUR 11729 del 29/4/2016; note USR 9/5/2016</t>
  </si>
  <si>
    <t>D.P.R. n. 81 del 20/03/2009
Nota MIUR n.11729 del 29/4/2016 Note USR del 2 e 9/5/2016</t>
  </si>
  <si>
    <r>
      <t>Per O.D.</t>
    </r>
    <r>
      <rPr>
        <b/>
        <sz val="8"/>
        <rFont val="Arial"/>
        <family val="2"/>
      </rPr>
      <t xml:space="preserve">: 
</t>
    </r>
    <r>
      <rPr>
        <sz val="8"/>
        <rFont val="Arial"/>
        <family val="2"/>
      </rPr>
      <t xml:space="preserve">- schema D.I. a.s. 2016/17
- tabelle sviluppo organico
- nota MIUR 1814 del 13.6.2016
- nota MIUR 17763 del 30.6.2016
</t>
    </r>
    <r>
      <rPr>
        <b/>
        <sz val="8"/>
        <rFont val="Arial"/>
        <family val="2"/>
      </rPr>
      <t xml:space="preserve">
</t>
    </r>
    <r>
      <rPr>
        <b/>
        <u/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
</t>
    </r>
  </si>
  <si>
    <t>CCNI 8/4/2016
OM 241 8/4/2016 OM 244 8/4/2016</t>
  </si>
  <si>
    <t>D.M.235/2014 ORDINANZE CAUTELARI TAR LAZIO/CONSIGLIO DI STATO</t>
  </si>
  <si>
    <t xml:space="preserve"> O.M. 21 del 23.9.2009
- Bandi di concorso
- Nota MIUR 6408 del 7.3.2016</t>
  </si>
  <si>
    <t>istanza di parte/ufficio</t>
  </si>
  <si>
    <t>D.P.R. n. 81 del 20/03/2009 - D.I. n. 17/2016 - C.M. 11729 del 29/4/2016</t>
  </si>
  <si>
    <t xml:space="preserve">30 giorni  </t>
  </si>
  <si>
    <t>_________</t>
  </si>
  <si>
    <t>CCNI sottoscritto in data 8-4-2016 O.M. 241/2016</t>
  </si>
  <si>
    <t>24-6-2016 infa-primaria, I e II grado 28-6-2016 ATA</t>
  </si>
  <si>
    <t>legge 107</t>
  </si>
  <si>
    <t>Nota Min.le n.15307 del 31/05/2016 e nota USR n.11244 del 6/06/2016</t>
  </si>
  <si>
    <t xml:space="preserve">Vari bandi </t>
  </si>
  <si>
    <t xml:space="preserve">Istanze di parte </t>
  </si>
  <si>
    <t xml:space="preserve">Decreto Dirett. N.863 del 5/08/2015 e nota Min.le n.30516 del 21/09/2015Circolare Min.le  n.5083 del 22/02/2016 e nota USR n.9368 del 3/05/2016 </t>
  </si>
  <si>
    <t>D.P.R. 851/67</t>
  </si>
  <si>
    <t xml:space="preserve">anno 2015, secondo sem.- monitoraggio tempi procedimentali USR per il veneto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</si>
</sst>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28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1"/>
    </font>
    <font>
      <sz val="8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sz val="10"/>
      <name val="Verdana"/>
      <family val="2"/>
    </font>
    <font>
      <sz val="10"/>
      <color rgb="FF000000"/>
      <name val="Arial"/>
      <family val="2"/>
    </font>
    <font>
      <i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1"/>
    </font>
    <font>
      <b/>
      <u/>
      <sz val="8"/>
      <name val="Arial"/>
      <family val="2"/>
    </font>
    <font>
      <u/>
      <sz val="8"/>
      <name val="Arial"/>
      <family val="2"/>
    </font>
    <font>
      <sz val="11"/>
      <color indexed="8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3" borderId="1" xfId="0" applyFill="1" applyBorder="1" applyAlignment="1">
      <alignment vertical="top" wrapText="1"/>
    </xf>
    <xf numFmtId="0" fontId="9" fillId="3" borderId="5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vertical="top" wrapText="1"/>
    </xf>
    <xf numFmtId="3" fontId="10" fillId="3" borderId="1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10" fillId="0" borderId="7" xfId="0" applyFont="1" applyBorder="1" applyAlignment="1">
      <alignment vertical="center" wrapText="1"/>
    </xf>
    <xf numFmtId="0" fontId="17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3" borderId="0" xfId="0" applyFill="1" applyBorder="1"/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top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right"/>
    </xf>
    <xf numFmtId="0" fontId="15" fillId="3" borderId="5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/>
    </xf>
    <xf numFmtId="3" fontId="10" fillId="3" borderId="7" xfId="0" applyNumberFormat="1" applyFont="1" applyFill="1" applyBorder="1" applyAlignment="1">
      <alignment horizontal="right" vertical="center" wrapText="1"/>
    </xf>
    <xf numFmtId="4" fontId="10" fillId="3" borderId="7" xfId="0" applyNumberFormat="1" applyFont="1" applyFill="1" applyBorder="1" applyAlignment="1">
      <alignment horizontal="right" vertical="center" wrapText="1"/>
    </xf>
    <xf numFmtId="0" fontId="12" fillId="3" borderId="0" xfId="0" applyFont="1" applyFill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3" borderId="0" xfId="0" applyFill="1" applyAlignment="1">
      <alignment horizontal="right" wrapText="1"/>
    </xf>
    <xf numFmtId="0" fontId="0" fillId="0" borderId="1" xfId="0" applyBorder="1" applyAlignment="1">
      <alignment horizontal="right" vertical="center"/>
    </xf>
    <xf numFmtId="15" fontId="0" fillId="0" borderId="1" xfId="0" applyNumberForma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14" fontId="10" fillId="3" borderId="1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164" fontId="10" fillId="0" borderId="1" xfId="1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0" fillId="0" borderId="4" xfId="0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5" fillId="0" borderId="0" xfId="0" applyFont="1" applyAlignment="1">
      <alignment wrapText="1"/>
    </xf>
    <xf numFmtId="0" fontId="25" fillId="0" borderId="1" xfId="0" applyFont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3" borderId="5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0" fontId="0" fillId="0" borderId="9" xfId="0" applyFont="1" applyBorder="1" applyAlignment="1">
      <alignment horizontal="right" vertical="center" wrapText="1"/>
    </xf>
    <xf numFmtId="15" fontId="0" fillId="0" borderId="3" xfId="0" applyNumberFormat="1" applyBorder="1" applyAlignment="1">
      <alignment horizontal="right" vertical="center"/>
    </xf>
    <xf numFmtId="0" fontId="4" fillId="0" borderId="3" xfId="0" applyFont="1" applyBorder="1" applyAlignment="1">
      <alignment horizontal="right" vertical="center" wrapText="1"/>
    </xf>
    <xf numFmtId="14" fontId="4" fillId="0" borderId="3" xfId="0" applyNumberFormat="1" applyFont="1" applyBorder="1" applyAlignment="1">
      <alignment horizontal="right" vertical="center"/>
    </xf>
    <xf numFmtId="14" fontId="4" fillId="0" borderId="3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14" fontId="10" fillId="0" borderId="3" xfId="0" applyNumberFormat="1" applyFont="1" applyBorder="1" applyAlignment="1">
      <alignment horizontal="right" vertical="center" wrapText="1"/>
    </xf>
    <xf numFmtId="4" fontId="20" fillId="0" borderId="9" xfId="0" applyNumberFormat="1" applyFont="1" applyBorder="1" applyAlignment="1">
      <alignment horizontal="right" vertical="center" wrapText="1"/>
    </xf>
    <xf numFmtId="14" fontId="10" fillId="3" borderId="3" xfId="0" applyNumberFormat="1" applyFont="1" applyFill="1" applyBorder="1" applyAlignment="1">
      <alignment horizontal="right" vertical="center" wrapText="1"/>
    </xf>
    <xf numFmtId="4" fontId="10" fillId="3" borderId="3" xfId="0" applyNumberFormat="1" applyFont="1" applyFill="1" applyBorder="1" applyAlignment="1">
      <alignment horizontal="right" vertical="center" wrapText="1"/>
    </xf>
    <xf numFmtId="164" fontId="10" fillId="0" borderId="3" xfId="1" applyNumberFormat="1" applyFont="1" applyBorder="1" applyAlignment="1">
      <alignment horizontal="right" vertical="center" wrapText="1"/>
    </xf>
    <xf numFmtId="14" fontId="10" fillId="0" borderId="3" xfId="0" applyNumberFormat="1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vertical="center" wrapText="1"/>
    </xf>
    <xf numFmtId="15" fontId="10" fillId="0" borderId="3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Fill="1" applyBorder="1" applyAlignment="1">
      <alignment horizontal="right" vertical="center" wrapText="1"/>
    </xf>
    <xf numFmtId="4" fontId="10" fillId="3" borderId="3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4" fontId="10" fillId="4" borderId="0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 indent="1"/>
    </xf>
    <xf numFmtId="0" fontId="10" fillId="3" borderId="7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right" vertical="center" wrapText="1"/>
    </xf>
    <xf numFmtId="3" fontId="10" fillId="3" borderId="3" xfId="0" applyNumberFormat="1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3" fontId="10" fillId="4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Border="1" applyAlignment="1">
      <alignment vertical="center" wrapText="1"/>
    </xf>
    <xf numFmtId="0" fontId="0" fillId="3" borderId="1" xfId="0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0" borderId="7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right" vertical="center" wrapText="1"/>
    </xf>
    <xf numFmtId="0" fontId="0" fillId="3" borderId="3" xfId="0" applyFill="1" applyBorder="1" applyAlignment="1">
      <alignment horizontal="right" vertical="center"/>
    </xf>
    <xf numFmtId="2" fontId="4" fillId="3" borderId="10" xfId="0" applyNumberFormat="1" applyFont="1" applyFill="1" applyBorder="1" applyAlignment="1">
      <alignment horizontal="right" vertical="center"/>
    </xf>
    <xf numFmtId="0" fontId="12" fillId="3" borderId="12" xfId="0" applyFont="1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4" fontId="10" fillId="3" borderId="10" xfId="0" applyNumberFormat="1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right" vertical="center"/>
    </xf>
    <xf numFmtId="4" fontId="26" fillId="3" borderId="11" xfId="0" applyNumberFormat="1" applyFont="1" applyFill="1" applyBorder="1" applyAlignment="1">
      <alignment horizontal="center" wrapText="1"/>
    </xf>
    <xf numFmtId="4" fontId="26" fillId="3" borderId="0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/>
    <xf numFmtId="4" fontId="10" fillId="3" borderId="0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right" vertical="center"/>
    </xf>
    <xf numFmtId="0" fontId="7" fillId="5" borderId="2" xfId="0" applyFont="1" applyFill="1" applyBorder="1" applyAlignment="1">
      <alignment horizontal="center" wrapText="1"/>
    </xf>
    <xf numFmtId="0" fontId="0" fillId="0" borderId="0" xfId="0"/>
    <xf numFmtId="0" fontId="7" fillId="5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vertical="center" wrapText="1"/>
    </xf>
    <xf numFmtId="15" fontId="10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63"/>
  <sheetViews>
    <sheetView tabSelected="1" topLeftCell="A94" workbookViewId="0">
      <selection activeCell="C89" sqref="C89"/>
    </sheetView>
  </sheetViews>
  <sheetFormatPr defaultRowHeight="42.75" customHeight="1"/>
  <cols>
    <col min="1" max="1" width="44.6640625" customWidth="1"/>
    <col min="2" max="2" width="18.109375" style="88" customWidth="1"/>
    <col min="3" max="3" width="16" style="19" customWidth="1"/>
    <col min="4" max="5" width="8.5546875" style="54" customWidth="1"/>
    <col min="6" max="6" width="8.5546875" style="134" customWidth="1"/>
    <col min="7" max="7" width="11.109375" style="70" customWidth="1"/>
    <col min="8" max="8" width="12" customWidth="1"/>
    <col min="9" max="9" width="22.5546875" style="13" customWidth="1"/>
    <col min="10" max="29" width="9.109375" style="13"/>
  </cols>
  <sheetData>
    <row r="1" spans="1:29" ht="54" customHeight="1">
      <c r="A1" s="152" t="s">
        <v>382</v>
      </c>
      <c r="B1" s="152"/>
      <c r="C1" s="152"/>
      <c r="D1" s="152"/>
      <c r="E1" s="152"/>
      <c r="F1" s="152"/>
      <c r="G1" s="152"/>
      <c r="H1" s="152"/>
    </row>
    <row r="2" spans="1:29" ht="123" customHeight="1">
      <c r="A2" s="1" t="s">
        <v>2</v>
      </c>
      <c r="B2" s="1" t="s">
        <v>3</v>
      </c>
      <c r="C2" s="1" t="s">
        <v>4</v>
      </c>
      <c r="D2" s="1" t="s">
        <v>318</v>
      </c>
      <c r="E2" s="1" t="s">
        <v>319</v>
      </c>
      <c r="F2" s="1" t="s">
        <v>320</v>
      </c>
      <c r="G2" s="1" t="s">
        <v>321</v>
      </c>
      <c r="H2" s="1" t="s">
        <v>70</v>
      </c>
      <c r="I2" s="129"/>
    </row>
    <row r="3" spans="1:29" ht="57.6">
      <c r="A3" s="2" t="s">
        <v>0</v>
      </c>
      <c r="B3" s="80" t="s">
        <v>35</v>
      </c>
      <c r="C3" s="18" t="s">
        <v>6</v>
      </c>
      <c r="D3" s="35">
        <v>80</v>
      </c>
      <c r="E3" s="35">
        <v>320</v>
      </c>
      <c r="F3" s="132">
        <f t="shared" ref="F3:F33" si="0">D3/E3</f>
        <v>0.25</v>
      </c>
      <c r="G3" s="90" t="s">
        <v>36</v>
      </c>
      <c r="H3" s="110" t="s">
        <v>72</v>
      </c>
    </row>
    <row r="4" spans="1:29" ht="57.6">
      <c r="A4" s="2" t="s">
        <v>1</v>
      </c>
      <c r="B4" s="80" t="s">
        <v>35</v>
      </c>
      <c r="C4" s="18" t="s">
        <v>5</v>
      </c>
      <c r="D4" s="35">
        <v>25</v>
      </c>
      <c r="E4" s="35">
        <v>50</v>
      </c>
      <c r="F4" s="132">
        <f t="shared" si="0"/>
        <v>0.5</v>
      </c>
      <c r="G4" s="90" t="s">
        <v>36</v>
      </c>
      <c r="H4" s="110" t="s">
        <v>72</v>
      </c>
    </row>
    <row r="5" spans="1:29" ht="57.6">
      <c r="A5" s="3" t="s">
        <v>7</v>
      </c>
      <c r="B5" s="80" t="s">
        <v>37</v>
      </c>
      <c r="C5" s="18" t="s">
        <v>5</v>
      </c>
      <c r="D5" s="35">
        <v>15</v>
      </c>
      <c r="E5" s="35">
        <v>14</v>
      </c>
      <c r="F5" s="132">
        <f t="shared" si="0"/>
        <v>1.0714285714285714</v>
      </c>
      <c r="G5" s="90" t="s">
        <v>36</v>
      </c>
      <c r="H5" s="110" t="s">
        <v>72</v>
      </c>
    </row>
    <row r="6" spans="1:29" s="6" customFormat="1" ht="42.75" customHeight="1">
      <c r="A6" s="5" t="s">
        <v>13</v>
      </c>
      <c r="B6" s="81" t="s">
        <v>33</v>
      </c>
      <c r="C6" s="22" t="s">
        <v>23</v>
      </c>
      <c r="D6" s="35">
        <v>0</v>
      </c>
      <c r="E6" s="35">
        <v>0</v>
      </c>
      <c r="F6" s="132" t="s">
        <v>192</v>
      </c>
      <c r="G6" s="60" t="s">
        <v>50</v>
      </c>
      <c r="H6" s="110" t="s">
        <v>72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29" ht="42.75" customHeight="1">
      <c r="A7" s="2" t="s">
        <v>8</v>
      </c>
      <c r="B7" s="82" t="s">
        <v>57</v>
      </c>
      <c r="C7" s="18" t="s">
        <v>58</v>
      </c>
      <c r="D7" s="49">
        <v>0</v>
      </c>
      <c r="E7" s="49">
        <v>0</v>
      </c>
      <c r="F7" s="132" t="e">
        <f t="shared" si="0"/>
        <v>#DIV/0!</v>
      </c>
      <c r="G7" s="90" t="s">
        <v>59</v>
      </c>
      <c r="H7" s="110" t="s">
        <v>77</v>
      </c>
    </row>
    <row r="8" spans="1:29" ht="42.75" customHeight="1">
      <c r="A8" s="2" t="s">
        <v>60</v>
      </c>
      <c r="B8" s="82" t="s">
        <v>61</v>
      </c>
      <c r="C8" s="18" t="s">
        <v>5</v>
      </c>
      <c r="D8" s="49">
        <v>1366</v>
      </c>
      <c r="E8" s="49">
        <v>17</v>
      </c>
      <c r="F8" s="132">
        <f t="shared" si="0"/>
        <v>80.352941176470594</v>
      </c>
      <c r="G8" s="90" t="s">
        <v>62</v>
      </c>
      <c r="H8" s="110" t="s">
        <v>72</v>
      </c>
    </row>
    <row r="9" spans="1:29" ht="42.75" customHeight="1">
      <c r="A9" s="2" t="s">
        <v>9</v>
      </c>
      <c r="B9" s="82" t="s">
        <v>63</v>
      </c>
      <c r="C9" s="18" t="s">
        <v>5</v>
      </c>
      <c r="D9" s="49">
        <v>135</v>
      </c>
      <c r="E9" s="49">
        <v>2</v>
      </c>
      <c r="F9" s="132">
        <f t="shared" si="0"/>
        <v>67.5</v>
      </c>
      <c r="G9" s="90" t="s">
        <v>64</v>
      </c>
      <c r="H9" s="110" t="s">
        <v>72</v>
      </c>
    </row>
    <row r="10" spans="1:29" ht="42.75" customHeight="1">
      <c r="A10" s="2" t="s">
        <v>10</v>
      </c>
      <c r="B10" s="82" t="s">
        <v>46</v>
      </c>
      <c r="C10" s="18" t="s">
        <v>5</v>
      </c>
      <c r="D10" s="35">
        <v>60</v>
      </c>
      <c r="E10" s="35">
        <v>30</v>
      </c>
      <c r="F10" s="132">
        <f t="shared" si="0"/>
        <v>2</v>
      </c>
      <c r="G10" s="90" t="s">
        <v>47</v>
      </c>
      <c r="H10" s="110" t="s">
        <v>73</v>
      </c>
    </row>
    <row r="11" spans="1:29" ht="42.75" customHeight="1">
      <c r="A11" s="2" t="s">
        <v>11</v>
      </c>
      <c r="B11" s="82" t="s">
        <v>48</v>
      </c>
      <c r="C11" s="18" t="s">
        <v>5</v>
      </c>
      <c r="D11" s="35">
        <v>60</v>
      </c>
      <c r="E11" s="35">
        <v>15</v>
      </c>
      <c r="F11" s="132">
        <f t="shared" si="0"/>
        <v>4</v>
      </c>
      <c r="G11" s="90" t="s">
        <v>100</v>
      </c>
      <c r="H11" s="110" t="s">
        <v>73</v>
      </c>
    </row>
    <row r="12" spans="1:29" ht="42.75" customHeight="1">
      <c r="A12" s="2" t="s">
        <v>12</v>
      </c>
      <c r="B12" s="80" t="s">
        <v>49</v>
      </c>
      <c r="C12" s="18" t="s">
        <v>5</v>
      </c>
      <c r="D12" s="35">
        <v>120</v>
      </c>
      <c r="E12" s="35">
        <v>2</v>
      </c>
      <c r="F12" s="132">
        <f t="shared" si="0"/>
        <v>60</v>
      </c>
      <c r="G12" s="90" t="s">
        <v>47</v>
      </c>
      <c r="H12" s="110" t="s">
        <v>73</v>
      </c>
    </row>
    <row r="13" spans="1:29" ht="42.75" customHeight="1">
      <c r="A13" s="26" t="s">
        <v>114</v>
      </c>
      <c r="B13" s="83" t="s">
        <v>116</v>
      </c>
      <c r="C13" s="18" t="s">
        <v>5</v>
      </c>
      <c r="D13" s="35">
        <v>120</v>
      </c>
      <c r="E13" s="150" t="s">
        <v>117</v>
      </c>
      <c r="F13" s="151"/>
      <c r="G13" s="90" t="s">
        <v>115</v>
      </c>
      <c r="H13" s="110" t="s">
        <v>73</v>
      </c>
    </row>
    <row r="14" spans="1:29" ht="42.75" customHeight="1">
      <c r="A14" s="2" t="s">
        <v>14</v>
      </c>
      <c r="B14" s="80" t="s">
        <v>27</v>
      </c>
      <c r="C14" s="18" t="s">
        <v>26</v>
      </c>
      <c r="D14" s="35">
        <v>365</v>
      </c>
      <c r="E14" s="35">
        <v>100</v>
      </c>
      <c r="F14" s="132">
        <f t="shared" si="0"/>
        <v>3.65</v>
      </c>
      <c r="G14" s="91" t="s">
        <v>29</v>
      </c>
      <c r="H14" s="110" t="s">
        <v>74</v>
      </c>
    </row>
    <row r="15" spans="1:29" ht="42.75" customHeight="1">
      <c r="A15" s="2" t="s">
        <v>15</v>
      </c>
      <c r="B15" s="82" t="s">
        <v>28</v>
      </c>
      <c r="C15" s="18" t="s">
        <v>23</v>
      </c>
      <c r="D15" s="35">
        <v>30</v>
      </c>
      <c r="E15" s="35" t="s">
        <v>117</v>
      </c>
      <c r="F15" s="132" t="s">
        <v>191</v>
      </c>
      <c r="G15" s="90" t="s">
        <v>83</v>
      </c>
      <c r="H15" s="110" t="s">
        <v>74</v>
      </c>
    </row>
    <row r="16" spans="1:29" ht="68.400000000000006" customHeight="1">
      <c r="A16" s="2" t="s">
        <v>52</v>
      </c>
      <c r="B16" s="80" t="s">
        <v>51</v>
      </c>
      <c r="C16" s="18" t="s">
        <v>23</v>
      </c>
      <c r="D16" s="35">
        <v>60</v>
      </c>
      <c r="E16" s="35">
        <v>70</v>
      </c>
      <c r="F16" s="132">
        <f t="shared" si="0"/>
        <v>0.8571428571428571</v>
      </c>
      <c r="G16" s="90" t="s">
        <v>50</v>
      </c>
      <c r="H16" s="110" t="s">
        <v>73</v>
      </c>
    </row>
    <row r="17" spans="1:8" ht="42.75" customHeight="1">
      <c r="A17" s="2" t="s">
        <v>21</v>
      </c>
      <c r="B17" s="84" t="s">
        <v>84</v>
      </c>
      <c r="C17" s="18" t="s">
        <v>23</v>
      </c>
      <c r="D17" s="35">
        <v>60</v>
      </c>
      <c r="E17" s="35">
        <v>20</v>
      </c>
      <c r="F17" s="132">
        <f t="shared" si="0"/>
        <v>3</v>
      </c>
      <c r="G17" s="90" t="s">
        <v>24</v>
      </c>
      <c r="H17" s="110" t="s">
        <v>74</v>
      </c>
    </row>
    <row r="18" spans="1:8" ht="42.75" customHeight="1">
      <c r="A18" s="25" t="s">
        <v>112</v>
      </c>
      <c r="B18" s="85"/>
      <c r="C18" s="18" t="s">
        <v>23</v>
      </c>
      <c r="D18" s="50">
        <v>60</v>
      </c>
      <c r="E18" s="50">
        <v>1</v>
      </c>
      <c r="F18" s="50">
        <f t="shared" si="0"/>
        <v>60</v>
      </c>
      <c r="G18" s="92" t="s">
        <v>113</v>
      </c>
      <c r="H18" s="110" t="s">
        <v>74</v>
      </c>
    </row>
    <row r="19" spans="1:8" ht="47.25" customHeight="1">
      <c r="A19" s="2" t="s">
        <v>16</v>
      </c>
      <c r="B19" s="82" t="s">
        <v>25</v>
      </c>
      <c r="C19" s="18" t="s">
        <v>23</v>
      </c>
      <c r="D19" s="35">
        <v>30</v>
      </c>
      <c r="E19" s="35">
        <v>10</v>
      </c>
      <c r="F19" s="132">
        <f t="shared" si="0"/>
        <v>3</v>
      </c>
      <c r="G19" s="90" t="s">
        <v>24</v>
      </c>
      <c r="H19" s="110" t="s">
        <v>74</v>
      </c>
    </row>
    <row r="20" spans="1:8" ht="47.25" customHeight="1">
      <c r="A20" s="2" t="s">
        <v>108</v>
      </c>
      <c r="B20" s="82" t="s">
        <v>110</v>
      </c>
      <c r="C20" s="18" t="s">
        <v>23</v>
      </c>
      <c r="D20" s="35">
        <v>100</v>
      </c>
      <c r="E20" s="35">
        <v>30</v>
      </c>
      <c r="F20" s="132">
        <f t="shared" si="0"/>
        <v>3.3333333333333335</v>
      </c>
      <c r="G20" s="90" t="s">
        <v>109</v>
      </c>
      <c r="H20" s="110" t="s">
        <v>74</v>
      </c>
    </row>
    <row r="21" spans="1:8" ht="47.25" customHeight="1">
      <c r="A21" s="2" t="s">
        <v>111</v>
      </c>
      <c r="B21" s="82" t="s">
        <v>84</v>
      </c>
      <c r="C21" s="18" t="s">
        <v>23</v>
      </c>
      <c r="D21" s="35">
        <v>60</v>
      </c>
      <c r="E21" s="35">
        <v>14</v>
      </c>
      <c r="F21" s="132">
        <f t="shared" si="0"/>
        <v>4.2857142857142856</v>
      </c>
      <c r="G21" s="90" t="s">
        <v>24</v>
      </c>
      <c r="H21" s="110" t="s">
        <v>74</v>
      </c>
    </row>
    <row r="22" spans="1:8" ht="47.25" customHeight="1">
      <c r="A22" s="2" t="s">
        <v>88</v>
      </c>
      <c r="B22" s="82" t="s">
        <v>87</v>
      </c>
      <c r="C22" s="18" t="s">
        <v>23</v>
      </c>
      <c r="D22" s="35">
        <v>100</v>
      </c>
      <c r="E22" s="35" t="s">
        <v>117</v>
      </c>
      <c r="F22" s="132" t="s">
        <v>335</v>
      </c>
      <c r="G22" s="90" t="s">
        <v>86</v>
      </c>
      <c r="H22" s="110" t="s">
        <v>74</v>
      </c>
    </row>
    <row r="23" spans="1:8" ht="46.5" customHeight="1">
      <c r="A23" s="2" t="s">
        <v>17</v>
      </c>
      <c r="B23" s="80" t="s">
        <v>22</v>
      </c>
      <c r="C23" s="18" t="s">
        <v>23</v>
      </c>
      <c r="D23" s="35">
        <v>30</v>
      </c>
      <c r="E23" s="35">
        <v>10</v>
      </c>
      <c r="F23" s="132">
        <f t="shared" si="0"/>
        <v>3</v>
      </c>
      <c r="G23" s="90" t="s">
        <v>24</v>
      </c>
      <c r="H23" s="110" t="s">
        <v>74</v>
      </c>
    </row>
    <row r="24" spans="1:8" ht="42.75" customHeight="1">
      <c r="A24" s="2" t="s">
        <v>18</v>
      </c>
      <c r="B24" s="82" t="s">
        <v>32</v>
      </c>
      <c r="C24" s="18" t="s">
        <v>5</v>
      </c>
      <c r="D24" s="35">
        <v>1</v>
      </c>
      <c r="E24" s="35">
        <v>1</v>
      </c>
      <c r="F24" s="132">
        <f t="shared" si="0"/>
        <v>1</v>
      </c>
      <c r="G24" s="90" t="s">
        <v>31</v>
      </c>
      <c r="H24" s="110" t="s">
        <v>82</v>
      </c>
    </row>
    <row r="25" spans="1:8" ht="42.75" customHeight="1">
      <c r="A25" s="2" t="s">
        <v>19</v>
      </c>
      <c r="B25" s="80" t="s">
        <v>53</v>
      </c>
      <c r="C25" s="18" t="s">
        <v>5</v>
      </c>
      <c r="D25" s="35">
        <v>20</v>
      </c>
      <c r="E25" s="35">
        <v>3</v>
      </c>
      <c r="F25" s="132">
        <f t="shared" si="0"/>
        <v>6.666666666666667</v>
      </c>
      <c r="G25" s="90" t="s">
        <v>102</v>
      </c>
      <c r="H25" s="110" t="s">
        <v>73</v>
      </c>
    </row>
    <row r="26" spans="1:8" ht="42.75" customHeight="1">
      <c r="A26" s="2" t="s">
        <v>20</v>
      </c>
      <c r="B26" s="80" t="s">
        <v>101</v>
      </c>
      <c r="C26" s="18" t="s">
        <v>5</v>
      </c>
      <c r="D26" s="35">
        <v>60</v>
      </c>
      <c r="E26" s="35">
        <v>5</v>
      </c>
      <c r="F26" s="132">
        <f t="shared" si="0"/>
        <v>12</v>
      </c>
      <c r="G26" s="90" t="s">
        <v>54</v>
      </c>
      <c r="H26" s="110" t="s">
        <v>73</v>
      </c>
    </row>
    <row r="27" spans="1:8" ht="42.75" customHeight="1">
      <c r="A27" s="5" t="s">
        <v>124</v>
      </c>
      <c r="B27" s="86" t="s">
        <v>38</v>
      </c>
      <c r="C27" s="18" t="s">
        <v>39</v>
      </c>
      <c r="D27" s="35">
        <v>150</v>
      </c>
      <c r="E27" s="35">
        <v>6</v>
      </c>
      <c r="F27" s="132">
        <f t="shared" si="0"/>
        <v>25</v>
      </c>
      <c r="G27" s="93" t="s">
        <v>40</v>
      </c>
      <c r="H27" s="110" t="s">
        <v>75</v>
      </c>
    </row>
    <row r="28" spans="1:8" ht="42.75" customHeight="1">
      <c r="A28" s="4" t="s">
        <v>125</v>
      </c>
      <c r="B28" s="87" t="s">
        <v>66</v>
      </c>
      <c r="C28" s="18" t="s">
        <v>39</v>
      </c>
      <c r="D28" s="35">
        <v>200</v>
      </c>
      <c r="E28" s="35">
        <v>3</v>
      </c>
      <c r="F28" s="132">
        <f t="shared" si="0"/>
        <v>66.666666666666671</v>
      </c>
      <c r="G28" s="91" t="s">
        <v>67</v>
      </c>
      <c r="H28" s="110" t="s">
        <v>75</v>
      </c>
    </row>
    <row r="29" spans="1:8" ht="42.75" customHeight="1">
      <c r="A29" s="12" t="s">
        <v>126</v>
      </c>
      <c r="B29" s="87" t="s">
        <v>68</v>
      </c>
      <c r="C29" s="9" t="s">
        <v>43</v>
      </c>
      <c r="D29" s="51">
        <v>380</v>
      </c>
      <c r="E29" s="51">
        <v>1402</v>
      </c>
      <c r="F29" s="133">
        <f t="shared" si="0"/>
        <v>0.2710413694721826</v>
      </c>
      <c r="G29" s="94" t="s">
        <v>69</v>
      </c>
      <c r="H29" s="110" t="s">
        <v>75</v>
      </c>
    </row>
    <row r="30" spans="1:8" ht="42.75" customHeight="1">
      <c r="A30" s="11" t="s">
        <v>127</v>
      </c>
      <c r="B30" s="87" t="s">
        <v>41</v>
      </c>
      <c r="C30" s="9" t="s">
        <v>39</v>
      </c>
      <c r="D30" s="51">
        <v>160</v>
      </c>
      <c r="E30" s="51">
        <v>133</v>
      </c>
      <c r="F30" s="133">
        <f t="shared" si="0"/>
        <v>1.2030075187969924</v>
      </c>
      <c r="G30" s="95" t="s">
        <v>123</v>
      </c>
      <c r="H30" s="110" t="s">
        <v>75</v>
      </c>
    </row>
    <row r="31" spans="1:8" ht="42.75" customHeight="1">
      <c r="A31" s="11" t="s">
        <v>128</v>
      </c>
      <c r="B31" s="82" t="s">
        <v>42</v>
      </c>
      <c r="C31" s="9" t="s">
        <v>43</v>
      </c>
      <c r="D31" s="51">
        <v>360</v>
      </c>
      <c r="E31" s="51">
        <v>133</v>
      </c>
      <c r="F31" s="133">
        <f t="shared" si="0"/>
        <v>2.7067669172932329</v>
      </c>
      <c r="G31" s="96" t="s">
        <v>71</v>
      </c>
      <c r="H31" s="110" t="s">
        <v>75</v>
      </c>
    </row>
    <row r="32" spans="1:8" ht="42.75" customHeight="1">
      <c r="A32" s="11" t="s">
        <v>129</v>
      </c>
      <c r="B32" s="87" t="s">
        <v>44</v>
      </c>
      <c r="C32" s="9" t="s">
        <v>39</v>
      </c>
      <c r="D32" s="51">
        <v>40</v>
      </c>
      <c r="E32" s="51">
        <v>3</v>
      </c>
      <c r="F32" s="133">
        <f t="shared" si="0"/>
        <v>13.333333333333334</v>
      </c>
      <c r="G32" s="94" t="s">
        <v>45</v>
      </c>
      <c r="H32" s="110" t="s">
        <v>75</v>
      </c>
    </row>
    <row r="33" spans="1:12" ht="26.4">
      <c r="A33" s="2" t="s">
        <v>99</v>
      </c>
      <c r="B33" s="80" t="s">
        <v>55</v>
      </c>
      <c r="C33" s="27" t="s">
        <v>58</v>
      </c>
      <c r="D33" s="36">
        <v>155</v>
      </c>
      <c r="E33" s="36">
        <v>3</v>
      </c>
      <c r="F33" s="133">
        <f t="shared" si="0"/>
        <v>51.666666666666664</v>
      </c>
      <c r="G33" s="96" t="s">
        <v>50</v>
      </c>
      <c r="H33" s="34" t="s">
        <v>78</v>
      </c>
      <c r="K33" s="149"/>
      <c r="L33" s="149"/>
    </row>
    <row r="34" spans="1:12" ht="51">
      <c r="A34" s="112" t="s">
        <v>133</v>
      </c>
      <c r="B34" s="29" t="s">
        <v>134</v>
      </c>
      <c r="C34" s="30" t="s">
        <v>135</v>
      </c>
      <c r="D34" s="21">
        <v>45</v>
      </c>
      <c r="E34" s="21">
        <v>2</v>
      </c>
      <c r="F34" s="68">
        <f>SUM(D34/E34)</f>
        <v>22.5</v>
      </c>
      <c r="G34" s="97" t="s">
        <v>136</v>
      </c>
      <c r="H34" s="34" t="s">
        <v>190</v>
      </c>
      <c r="K34" s="149"/>
      <c r="L34" s="149"/>
    </row>
    <row r="35" spans="1:12" ht="51">
      <c r="A35" s="112" t="s">
        <v>137</v>
      </c>
      <c r="B35" s="29" t="s">
        <v>134</v>
      </c>
      <c r="C35" s="30" t="s">
        <v>135</v>
      </c>
      <c r="D35" s="21">
        <v>45</v>
      </c>
      <c r="E35" s="21">
        <v>1</v>
      </c>
      <c r="F35" s="68">
        <f t="shared" ref="F35:F55" si="1">SUM(D35/E35)</f>
        <v>45</v>
      </c>
      <c r="G35" s="97" t="s">
        <v>136</v>
      </c>
      <c r="H35" s="34" t="s">
        <v>190</v>
      </c>
      <c r="K35" s="147"/>
      <c r="L35" s="147"/>
    </row>
    <row r="36" spans="1:12" ht="51">
      <c r="A36" s="112" t="s">
        <v>138</v>
      </c>
      <c r="B36" s="29" t="s">
        <v>134</v>
      </c>
      <c r="C36" s="30" t="s">
        <v>135</v>
      </c>
      <c r="D36" s="21">
        <v>65</v>
      </c>
      <c r="E36" s="21">
        <v>2</v>
      </c>
      <c r="F36" s="68">
        <f t="shared" si="1"/>
        <v>32.5</v>
      </c>
      <c r="G36" s="97" t="s">
        <v>136</v>
      </c>
      <c r="H36" s="34" t="s">
        <v>190</v>
      </c>
    </row>
    <row r="37" spans="1:12" ht="51">
      <c r="A37" s="112" t="s">
        <v>139</v>
      </c>
      <c r="B37" s="29" t="s">
        <v>140</v>
      </c>
      <c r="C37" s="30" t="s">
        <v>135</v>
      </c>
      <c r="D37" s="21">
        <v>60</v>
      </c>
      <c r="E37" s="21">
        <v>1</v>
      </c>
      <c r="F37" s="68">
        <f t="shared" si="1"/>
        <v>60</v>
      </c>
      <c r="G37" s="97" t="s">
        <v>136</v>
      </c>
      <c r="H37" s="34" t="s">
        <v>190</v>
      </c>
    </row>
    <row r="38" spans="1:12" ht="61.2">
      <c r="A38" s="112" t="s">
        <v>141</v>
      </c>
      <c r="B38" s="29" t="s">
        <v>142</v>
      </c>
      <c r="C38" s="30" t="s">
        <v>143</v>
      </c>
      <c r="D38" s="21">
        <v>45</v>
      </c>
      <c r="E38" s="21">
        <v>165</v>
      </c>
      <c r="F38" s="68">
        <f t="shared" si="1"/>
        <v>0.27272727272727271</v>
      </c>
      <c r="G38" s="97" t="s">
        <v>144</v>
      </c>
      <c r="H38" s="34" t="s">
        <v>190</v>
      </c>
    </row>
    <row r="39" spans="1:12" ht="28.8">
      <c r="A39" s="112" t="s">
        <v>145</v>
      </c>
      <c r="B39" s="29" t="s">
        <v>146</v>
      </c>
      <c r="C39" s="30" t="s">
        <v>143</v>
      </c>
      <c r="D39" s="21">
        <v>50</v>
      </c>
      <c r="E39" s="21">
        <v>30</v>
      </c>
      <c r="F39" s="68">
        <f t="shared" si="1"/>
        <v>1.6666666666666667</v>
      </c>
      <c r="G39" s="97" t="s">
        <v>136</v>
      </c>
      <c r="H39" s="34" t="s">
        <v>190</v>
      </c>
    </row>
    <row r="40" spans="1:12" ht="28.8">
      <c r="A40" s="112" t="s">
        <v>147</v>
      </c>
      <c r="B40" s="29" t="s">
        <v>148</v>
      </c>
      <c r="C40" s="30" t="s">
        <v>149</v>
      </c>
      <c r="D40" s="21">
        <v>112</v>
      </c>
      <c r="E40" s="21">
        <v>306</v>
      </c>
      <c r="F40" s="68">
        <f t="shared" si="1"/>
        <v>0.36601307189542481</v>
      </c>
      <c r="G40" s="97" t="s">
        <v>136</v>
      </c>
      <c r="H40" s="34" t="s">
        <v>190</v>
      </c>
    </row>
    <row r="41" spans="1:12" ht="20.399999999999999">
      <c r="A41" s="112" t="s">
        <v>150</v>
      </c>
      <c r="B41" s="29" t="s">
        <v>148</v>
      </c>
      <c r="C41" s="30" t="s">
        <v>149</v>
      </c>
      <c r="D41" s="21">
        <v>0</v>
      </c>
      <c r="E41" s="21">
        <v>0</v>
      </c>
      <c r="F41" s="68"/>
      <c r="G41" s="97" t="s">
        <v>50</v>
      </c>
      <c r="H41" s="34" t="s">
        <v>190</v>
      </c>
    </row>
    <row r="42" spans="1:12" ht="20.399999999999999">
      <c r="A42" s="112" t="s">
        <v>151</v>
      </c>
      <c r="B42" s="29" t="s">
        <v>152</v>
      </c>
      <c r="C42" s="30" t="s">
        <v>153</v>
      </c>
      <c r="D42" s="21">
        <v>11</v>
      </c>
      <c r="E42" s="21">
        <v>50</v>
      </c>
      <c r="F42" s="68">
        <f t="shared" si="1"/>
        <v>0.22</v>
      </c>
      <c r="G42" s="97" t="s">
        <v>154</v>
      </c>
      <c r="H42" s="34" t="s">
        <v>190</v>
      </c>
    </row>
    <row r="43" spans="1:12" ht="20.399999999999999">
      <c r="A43" s="112" t="s">
        <v>155</v>
      </c>
      <c r="B43" s="29" t="s">
        <v>156</v>
      </c>
      <c r="C43" s="30" t="s">
        <v>153</v>
      </c>
      <c r="D43" s="21">
        <v>59</v>
      </c>
      <c r="E43" s="21">
        <v>128</v>
      </c>
      <c r="F43" s="68">
        <f t="shared" si="1"/>
        <v>0.4609375</v>
      </c>
      <c r="G43" s="97" t="s">
        <v>157</v>
      </c>
      <c r="H43" s="34" t="s">
        <v>190</v>
      </c>
    </row>
    <row r="44" spans="1:12" ht="30.6">
      <c r="A44" s="112" t="s">
        <v>158</v>
      </c>
      <c r="B44" s="29" t="s">
        <v>159</v>
      </c>
      <c r="C44" s="30" t="s">
        <v>160</v>
      </c>
      <c r="D44" s="21">
        <v>45</v>
      </c>
      <c r="E44" s="21">
        <v>201</v>
      </c>
      <c r="F44" s="68">
        <f t="shared" si="1"/>
        <v>0.22388059701492538</v>
      </c>
      <c r="G44" s="97" t="s">
        <v>161</v>
      </c>
      <c r="H44" s="34" t="s">
        <v>190</v>
      </c>
    </row>
    <row r="45" spans="1:12" ht="30.6">
      <c r="A45" s="112" t="s">
        <v>162</v>
      </c>
      <c r="B45" s="29" t="s">
        <v>163</v>
      </c>
      <c r="C45" s="30" t="s">
        <v>143</v>
      </c>
      <c r="D45" s="21">
        <v>6</v>
      </c>
      <c r="E45" s="21">
        <v>11</v>
      </c>
      <c r="F45" s="68">
        <f t="shared" si="1"/>
        <v>0.54545454545454541</v>
      </c>
      <c r="G45" s="97" t="s">
        <v>161</v>
      </c>
      <c r="H45" s="34" t="s">
        <v>190</v>
      </c>
    </row>
    <row r="46" spans="1:12" ht="60.75" customHeight="1">
      <c r="A46" s="112" t="s">
        <v>164</v>
      </c>
      <c r="B46" s="29" t="s">
        <v>193</v>
      </c>
      <c r="C46" s="30" t="s">
        <v>160</v>
      </c>
      <c r="D46" s="21">
        <v>62</v>
      </c>
      <c r="E46" s="21">
        <v>350</v>
      </c>
      <c r="F46" s="68">
        <f t="shared" si="1"/>
        <v>0.17714285714285713</v>
      </c>
      <c r="G46" s="97" t="s">
        <v>165</v>
      </c>
      <c r="H46" s="34" t="s">
        <v>190</v>
      </c>
    </row>
    <row r="47" spans="1:12" ht="43.2">
      <c r="A47" s="112" t="s">
        <v>166</v>
      </c>
      <c r="B47" s="29" t="s">
        <v>167</v>
      </c>
      <c r="C47" s="30" t="s">
        <v>143</v>
      </c>
      <c r="D47" s="21">
        <v>50</v>
      </c>
      <c r="E47" s="21">
        <v>40</v>
      </c>
      <c r="F47" s="68">
        <f t="shared" si="1"/>
        <v>1.25</v>
      </c>
      <c r="G47" s="97" t="s">
        <v>168</v>
      </c>
      <c r="H47" s="34" t="s">
        <v>190</v>
      </c>
    </row>
    <row r="48" spans="1:12" ht="43.2">
      <c r="A48" s="112" t="s">
        <v>169</v>
      </c>
      <c r="B48" s="29" t="s">
        <v>170</v>
      </c>
      <c r="C48" s="30" t="s">
        <v>143</v>
      </c>
      <c r="D48" s="21">
        <v>150</v>
      </c>
      <c r="E48" s="21">
        <v>90</v>
      </c>
      <c r="F48" s="68">
        <f t="shared" si="1"/>
        <v>1.6666666666666667</v>
      </c>
      <c r="G48" s="97" t="s">
        <v>171</v>
      </c>
      <c r="H48" s="34" t="s">
        <v>190</v>
      </c>
    </row>
    <row r="49" spans="1:9" ht="28.8">
      <c r="A49" s="112" t="s">
        <v>172</v>
      </c>
      <c r="B49" s="29" t="s">
        <v>173</v>
      </c>
      <c r="C49" s="30" t="s">
        <v>143</v>
      </c>
      <c r="D49" s="21">
        <v>0</v>
      </c>
      <c r="E49" s="21">
        <v>0</v>
      </c>
      <c r="F49" s="68" t="s">
        <v>335</v>
      </c>
      <c r="G49" s="97" t="s">
        <v>50</v>
      </c>
      <c r="H49" s="34" t="s">
        <v>190</v>
      </c>
    </row>
    <row r="50" spans="1:9" ht="42.75" customHeight="1">
      <c r="A50" s="112" t="s">
        <v>174</v>
      </c>
      <c r="B50" s="29" t="s">
        <v>175</v>
      </c>
      <c r="C50" s="30" t="s">
        <v>143</v>
      </c>
      <c r="D50" s="21">
        <v>150</v>
      </c>
      <c r="E50" s="21">
        <v>20</v>
      </c>
      <c r="F50" s="68">
        <f t="shared" si="1"/>
        <v>7.5</v>
      </c>
      <c r="G50" s="97" t="s">
        <v>176</v>
      </c>
      <c r="H50" s="34" t="s">
        <v>190</v>
      </c>
    </row>
    <row r="51" spans="1:9" ht="42.75" customHeight="1">
      <c r="A51" s="112" t="s">
        <v>177</v>
      </c>
      <c r="B51" s="29" t="s">
        <v>178</v>
      </c>
      <c r="C51" s="30" t="s">
        <v>23</v>
      </c>
      <c r="D51" s="21">
        <v>0</v>
      </c>
      <c r="E51" s="21">
        <v>0</v>
      </c>
      <c r="F51" s="68"/>
      <c r="G51" s="97" t="s">
        <v>179</v>
      </c>
      <c r="H51" s="34" t="s">
        <v>190</v>
      </c>
    </row>
    <row r="52" spans="1:9" ht="42.75" customHeight="1">
      <c r="A52" s="112" t="s">
        <v>180</v>
      </c>
      <c r="B52" s="29" t="s">
        <v>181</v>
      </c>
      <c r="C52" s="30" t="s">
        <v>143</v>
      </c>
      <c r="D52" s="21">
        <v>150</v>
      </c>
      <c r="E52" s="21">
        <v>30</v>
      </c>
      <c r="F52" s="68">
        <f t="shared" si="1"/>
        <v>5</v>
      </c>
      <c r="G52" s="98" t="s">
        <v>182</v>
      </c>
      <c r="H52" s="34" t="s">
        <v>190</v>
      </c>
    </row>
    <row r="53" spans="1:9" ht="42.75" customHeight="1">
      <c r="A53" s="112" t="s">
        <v>183</v>
      </c>
      <c r="B53" s="29" t="s">
        <v>184</v>
      </c>
      <c r="C53" s="30" t="s">
        <v>143</v>
      </c>
      <c r="D53" s="21">
        <v>0</v>
      </c>
      <c r="E53" s="21">
        <v>0</v>
      </c>
      <c r="F53" s="68"/>
      <c r="G53" s="97" t="s">
        <v>50</v>
      </c>
      <c r="H53" s="34" t="s">
        <v>190</v>
      </c>
    </row>
    <row r="54" spans="1:9" ht="42.75" customHeight="1">
      <c r="A54" s="112" t="s">
        <v>185</v>
      </c>
      <c r="B54" s="29" t="s">
        <v>186</v>
      </c>
      <c r="C54" s="30" t="s">
        <v>143</v>
      </c>
      <c r="D54" s="21">
        <v>30</v>
      </c>
      <c r="E54" s="21">
        <v>40</v>
      </c>
      <c r="F54" s="68">
        <f t="shared" si="1"/>
        <v>0.75</v>
      </c>
      <c r="G54" s="97" t="s">
        <v>187</v>
      </c>
      <c r="H54" s="34" t="s">
        <v>190</v>
      </c>
    </row>
    <row r="55" spans="1:9" ht="42.75" customHeight="1">
      <c r="A55" s="135" t="s">
        <v>188</v>
      </c>
      <c r="B55" s="29" t="s">
        <v>189</v>
      </c>
      <c r="C55" s="39" t="s">
        <v>149</v>
      </c>
      <c r="D55" s="52">
        <v>30</v>
      </c>
      <c r="E55" s="52">
        <v>45</v>
      </c>
      <c r="F55" s="68">
        <f t="shared" si="1"/>
        <v>0.66666666666666663</v>
      </c>
      <c r="G55" s="99" t="s">
        <v>187</v>
      </c>
      <c r="H55" s="34" t="s">
        <v>190</v>
      </c>
    </row>
    <row r="56" spans="1:9" ht="42.75" customHeight="1">
      <c r="A56" s="112" t="s">
        <v>133</v>
      </c>
      <c r="B56" s="29" t="s">
        <v>134</v>
      </c>
      <c r="C56" s="30" t="s">
        <v>135</v>
      </c>
      <c r="D56" s="21">
        <v>100</v>
      </c>
      <c r="E56" s="21">
        <v>230</v>
      </c>
      <c r="F56" s="68">
        <f>SUM(D56/E56)</f>
        <v>0.43478260869565216</v>
      </c>
      <c r="G56" s="97" t="s">
        <v>136</v>
      </c>
      <c r="H56" s="34" t="s">
        <v>205</v>
      </c>
      <c r="I56" s="41"/>
    </row>
    <row r="57" spans="1:9" ht="42.75" customHeight="1">
      <c r="A57" s="112" t="s">
        <v>137</v>
      </c>
      <c r="B57" s="29" t="s">
        <v>134</v>
      </c>
      <c r="C57" s="30" t="s">
        <v>135</v>
      </c>
      <c r="D57" s="21">
        <v>60</v>
      </c>
      <c r="E57" s="21">
        <v>110</v>
      </c>
      <c r="F57" s="68">
        <f t="shared" ref="F57:F71" si="2">SUM(D57/E57)</f>
        <v>0.54545454545454541</v>
      </c>
      <c r="G57" s="97" t="s">
        <v>136</v>
      </c>
      <c r="H57" s="34" t="s">
        <v>205</v>
      </c>
      <c r="I57" s="41"/>
    </row>
    <row r="58" spans="1:9" ht="42.75" customHeight="1">
      <c r="A58" s="112" t="s">
        <v>138</v>
      </c>
      <c r="B58" s="29" t="s">
        <v>134</v>
      </c>
      <c r="C58" s="30" t="s">
        <v>135</v>
      </c>
      <c r="D58" s="21">
        <v>120</v>
      </c>
      <c r="E58" s="21">
        <v>270</v>
      </c>
      <c r="F58" s="68">
        <f t="shared" si="2"/>
        <v>0.44444444444444442</v>
      </c>
      <c r="G58" s="97" t="s">
        <v>136</v>
      </c>
      <c r="H58" s="34" t="s">
        <v>205</v>
      </c>
      <c r="I58" s="41"/>
    </row>
    <row r="59" spans="1:9" ht="42.75" customHeight="1">
      <c r="A59" s="112" t="s">
        <v>139</v>
      </c>
      <c r="B59" s="29" t="s">
        <v>140</v>
      </c>
      <c r="C59" s="30" t="s">
        <v>135</v>
      </c>
      <c r="D59" s="21">
        <v>60</v>
      </c>
      <c r="E59" s="21">
        <v>472</v>
      </c>
      <c r="F59" s="68">
        <f t="shared" si="2"/>
        <v>0.1271186440677966</v>
      </c>
      <c r="G59" s="97" t="s">
        <v>136</v>
      </c>
      <c r="H59" s="34" t="s">
        <v>205</v>
      </c>
      <c r="I59" s="41"/>
    </row>
    <row r="60" spans="1:9" ht="48" customHeight="1">
      <c r="A60" s="112" t="s">
        <v>141</v>
      </c>
      <c r="B60" s="29" t="s">
        <v>142</v>
      </c>
      <c r="C60" s="30" t="s">
        <v>143</v>
      </c>
      <c r="D60" s="21">
        <f>30+70+15+85</f>
        <v>200</v>
      </c>
      <c r="E60" s="21">
        <f>100+404+70+414</f>
        <v>988</v>
      </c>
      <c r="F60" s="68">
        <f t="shared" si="2"/>
        <v>0.20242914979757085</v>
      </c>
      <c r="G60" s="97" t="s">
        <v>144</v>
      </c>
      <c r="H60" s="34" t="s">
        <v>205</v>
      </c>
      <c r="I60" s="41"/>
    </row>
    <row r="61" spans="1:9" ht="42.75" customHeight="1">
      <c r="A61" s="112" t="s">
        <v>145</v>
      </c>
      <c r="B61" s="29" t="s">
        <v>146</v>
      </c>
      <c r="C61" s="30" t="s">
        <v>143</v>
      </c>
      <c r="D61" s="21">
        <f>180</f>
        <v>180</v>
      </c>
      <c r="E61" s="21">
        <f>140</f>
        <v>140</v>
      </c>
      <c r="F61" s="68">
        <f t="shared" si="2"/>
        <v>1.2857142857142858</v>
      </c>
      <c r="G61" s="97" t="s">
        <v>136</v>
      </c>
      <c r="H61" s="34" t="s">
        <v>205</v>
      </c>
      <c r="I61" s="41"/>
    </row>
    <row r="62" spans="1:9" ht="42.75" customHeight="1">
      <c r="A62" s="112" t="s">
        <v>147</v>
      </c>
      <c r="B62" s="29" t="s">
        <v>148</v>
      </c>
      <c r="C62" s="30" t="s">
        <v>149</v>
      </c>
      <c r="D62" s="21">
        <f>150+150</f>
        <v>300</v>
      </c>
      <c r="E62" s="21">
        <f>450+550</f>
        <v>1000</v>
      </c>
      <c r="F62" s="68">
        <f t="shared" si="2"/>
        <v>0.3</v>
      </c>
      <c r="G62" s="97" t="s">
        <v>136</v>
      </c>
      <c r="H62" s="34" t="s">
        <v>205</v>
      </c>
      <c r="I62" s="41"/>
    </row>
    <row r="63" spans="1:9" ht="42.75" customHeight="1">
      <c r="A63" s="112" t="s">
        <v>151</v>
      </c>
      <c r="B63" s="29" t="s">
        <v>152</v>
      </c>
      <c r="C63" s="30" t="s">
        <v>153</v>
      </c>
      <c r="D63" s="21">
        <f>30+150</f>
        <v>180</v>
      </c>
      <c r="E63" s="21">
        <f>145+1147</f>
        <v>1292</v>
      </c>
      <c r="F63" s="68">
        <f t="shared" si="2"/>
        <v>0.13931888544891641</v>
      </c>
      <c r="G63" s="97" t="s">
        <v>154</v>
      </c>
      <c r="H63" s="34" t="s">
        <v>205</v>
      </c>
      <c r="I63" s="41"/>
    </row>
    <row r="64" spans="1:9" ht="42.75" customHeight="1">
      <c r="A64" s="112" t="s">
        <v>155</v>
      </c>
      <c r="B64" s="29" t="s">
        <v>156</v>
      </c>
      <c r="C64" s="30" t="s">
        <v>153</v>
      </c>
      <c r="D64" s="21">
        <v>60</v>
      </c>
      <c r="E64" s="21">
        <v>462</v>
      </c>
      <c r="F64" s="68">
        <f t="shared" si="2"/>
        <v>0.12987012987012986</v>
      </c>
      <c r="G64" s="97" t="s">
        <v>157</v>
      </c>
      <c r="H64" s="34" t="s">
        <v>205</v>
      </c>
      <c r="I64" s="41"/>
    </row>
    <row r="65" spans="1:11" ht="42.75" customHeight="1">
      <c r="A65" s="112" t="s">
        <v>162</v>
      </c>
      <c r="B65" s="29" t="s">
        <v>163</v>
      </c>
      <c r="C65" s="30" t="s">
        <v>143</v>
      </c>
      <c r="D65" s="21">
        <v>30</v>
      </c>
      <c r="E65" s="21">
        <v>2</v>
      </c>
      <c r="F65" s="68">
        <f t="shared" si="2"/>
        <v>15</v>
      </c>
      <c r="G65" s="97" t="s">
        <v>161</v>
      </c>
      <c r="H65" s="34" t="s">
        <v>205</v>
      </c>
      <c r="I65" s="41"/>
    </row>
    <row r="66" spans="1:11" ht="42.75" customHeight="1">
      <c r="A66" s="112" t="s">
        <v>164</v>
      </c>
      <c r="B66" s="29" t="s">
        <v>193</v>
      </c>
      <c r="C66" s="30" t="s">
        <v>160</v>
      </c>
      <c r="D66" s="21">
        <f>60</f>
        <v>60</v>
      </c>
      <c r="E66" s="21">
        <f>95+20</f>
        <v>115</v>
      </c>
      <c r="F66" s="68">
        <f t="shared" si="2"/>
        <v>0.52173913043478259</v>
      </c>
      <c r="G66" s="97" t="s">
        <v>165</v>
      </c>
      <c r="H66" s="34" t="s">
        <v>205</v>
      </c>
      <c r="I66" s="41"/>
    </row>
    <row r="67" spans="1:11" ht="42.75" customHeight="1">
      <c r="A67" s="112" t="s">
        <v>166</v>
      </c>
      <c r="B67" s="29" t="s">
        <v>170</v>
      </c>
      <c r="C67" s="30" t="s">
        <v>143</v>
      </c>
      <c r="D67" s="21">
        <v>18</v>
      </c>
      <c r="E67" s="21">
        <v>33</v>
      </c>
      <c r="F67" s="68">
        <f t="shared" si="2"/>
        <v>0.54545454545454541</v>
      </c>
      <c r="G67" s="97" t="s">
        <v>71</v>
      </c>
      <c r="H67" s="34" t="s">
        <v>205</v>
      </c>
      <c r="I67" s="41"/>
    </row>
    <row r="68" spans="1:11" ht="61.5" customHeight="1">
      <c r="A68" s="112" t="s">
        <v>200</v>
      </c>
      <c r="B68" s="29" t="s">
        <v>173</v>
      </c>
      <c r="C68" s="30" t="s">
        <v>143</v>
      </c>
      <c r="D68" s="21">
        <v>85</v>
      </c>
      <c r="E68" s="21">
        <v>165</v>
      </c>
      <c r="F68" s="68">
        <f t="shared" si="2"/>
        <v>0.51515151515151514</v>
      </c>
      <c r="G68" s="97" t="s">
        <v>71</v>
      </c>
      <c r="H68" s="34" t="s">
        <v>205</v>
      </c>
      <c r="I68" s="41"/>
    </row>
    <row r="69" spans="1:11" ht="42.75" customHeight="1">
      <c r="A69" s="112" t="s">
        <v>174</v>
      </c>
      <c r="B69" s="29" t="s">
        <v>178</v>
      </c>
      <c r="C69" s="30" t="s">
        <v>23</v>
      </c>
      <c r="D69" s="38" t="s">
        <v>201</v>
      </c>
      <c r="E69" s="21">
        <v>15</v>
      </c>
      <c r="F69" s="68" t="e">
        <f t="shared" si="2"/>
        <v>#VALUE!</v>
      </c>
      <c r="G69" s="97" t="s">
        <v>71</v>
      </c>
      <c r="H69" s="34" t="s">
        <v>205</v>
      </c>
      <c r="I69" s="41"/>
    </row>
    <row r="70" spans="1:11" ht="42.75" customHeight="1">
      <c r="A70" s="112" t="s">
        <v>180</v>
      </c>
      <c r="B70" s="29" t="s">
        <v>184</v>
      </c>
      <c r="C70" s="30" t="s">
        <v>143</v>
      </c>
      <c r="D70" s="38" t="s">
        <v>201</v>
      </c>
      <c r="E70" s="21">
        <f>65+20</f>
        <v>85</v>
      </c>
      <c r="F70" s="68" t="e">
        <f t="shared" si="2"/>
        <v>#VALUE!</v>
      </c>
      <c r="G70" s="97" t="s">
        <v>50</v>
      </c>
      <c r="H70" s="34" t="s">
        <v>205</v>
      </c>
      <c r="I70" s="41"/>
    </row>
    <row r="71" spans="1:11" ht="42.75" customHeight="1">
      <c r="A71" s="112" t="s">
        <v>183</v>
      </c>
      <c r="B71" s="29" t="s">
        <v>186</v>
      </c>
      <c r="C71" s="30" t="s">
        <v>143</v>
      </c>
      <c r="D71" s="21">
        <f>180+1+1</f>
        <v>182</v>
      </c>
      <c r="E71" s="21">
        <f xml:space="preserve"> 1+465</f>
        <v>466</v>
      </c>
      <c r="F71" s="68">
        <f t="shared" si="2"/>
        <v>0.3905579399141631</v>
      </c>
      <c r="G71" s="97" t="s">
        <v>50</v>
      </c>
      <c r="H71" s="34" t="s">
        <v>205</v>
      </c>
      <c r="I71" s="41"/>
    </row>
    <row r="72" spans="1:11" ht="42.75" customHeight="1">
      <c r="A72" s="112" t="s">
        <v>133</v>
      </c>
      <c r="B72" s="29" t="s">
        <v>134</v>
      </c>
      <c r="C72" s="30" t="s">
        <v>135</v>
      </c>
      <c r="D72" s="21">
        <v>100</v>
      </c>
      <c r="E72" s="21">
        <v>75</v>
      </c>
      <c r="F72" s="68">
        <f>SUM(D72/E72)</f>
        <v>1.3333333333333333</v>
      </c>
      <c r="G72" s="97" t="s">
        <v>136</v>
      </c>
      <c r="H72" s="34" t="s">
        <v>206</v>
      </c>
      <c r="I72" s="41"/>
      <c r="J72" s="42"/>
      <c r="K72" s="43"/>
    </row>
    <row r="73" spans="1:11" ht="42.75" customHeight="1">
      <c r="A73" s="112" t="s">
        <v>137</v>
      </c>
      <c r="B73" s="29" t="s">
        <v>134</v>
      </c>
      <c r="C73" s="30" t="s">
        <v>135</v>
      </c>
      <c r="D73" s="21">
        <v>60</v>
      </c>
      <c r="E73" s="21">
        <v>40</v>
      </c>
      <c r="F73" s="68">
        <f t="shared" ref="F73:F88" si="3">SUM(D73/E73)</f>
        <v>1.5</v>
      </c>
      <c r="G73" s="97" t="s">
        <v>136</v>
      </c>
      <c r="H73" s="34" t="s">
        <v>206</v>
      </c>
      <c r="I73" s="41"/>
      <c r="J73" s="42"/>
      <c r="K73" s="43"/>
    </row>
    <row r="74" spans="1:11" ht="42.75" customHeight="1">
      <c r="A74" s="112" t="s">
        <v>138</v>
      </c>
      <c r="B74" s="29" t="s">
        <v>134</v>
      </c>
      <c r="C74" s="30" t="s">
        <v>135</v>
      </c>
      <c r="D74" s="21">
        <v>90</v>
      </c>
      <c r="E74" s="21">
        <v>105</v>
      </c>
      <c r="F74" s="68">
        <f t="shared" si="3"/>
        <v>0.8571428571428571</v>
      </c>
      <c r="G74" s="97" t="s">
        <v>136</v>
      </c>
      <c r="H74" s="34" t="s">
        <v>206</v>
      </c>
      <c r="I74" s="41"/>
      <c r="J74" s="42"/>
      <c r="K74" s="43"/>
    </row>
    <row r="75" spans="1:11" ht="42.75" customHeight="1">
      <c r="A75" s="112" t="s">
        <v>139</v>
      </c>
      <c r="B75" s="29" t="s">
        <v>140</v>
      </c>
      <c r="C75" s="30" t="s">
        <v>135</v>
      </c>
      <c r="D75" s="21">
        <v>60</v>
      </c>
      <c r="E75" s="21">
        <v>160</v>
      </c>
      <c r="F75" s="68">
        <f t="shared" si="3"/>
        <v>0.375</v>
      </c>
      <c r="G75" s="97" t="s">
        <v>136</v>
      </c>
      <c r="H75" s="34" t="s">
        <v>206</v>
      </c>
      <c r="I75" s="41"/>
      <c r="J75" s="42"/>
      <c r="K75" s="43"/>
    </row>
    <row r="76" spans="1:11" ht="42.75" customHeight="1">
      <c r="A76" s="112" t="s">
        <v>194</v>
      </c>
      <c r="B76" s="29" t="s">
        <v>142</v>
      </c>
      <c r="C76" s="30" t="s">
        <v>143</v>
      </c>
      <c r="D76" s="21">
        <f>30+70+15+85</f>
        <v>200</v>
      </c>
      <c r="E76" s="21">
        <v>365</v>
      </c>
      <c r="F76" s="68">
        <f t="shared" si="3"/>
        <v>0.54794520547945202</v>
      </c>
      <c r="G76" s="97" t="s">
        <v>144</v>
      </c>
      <c r="H76" s="34" t="s">
        <v>206</v>
      </c>
      <c r="I76" s="41"/>
      <c r="J76" s="42"/>
      <c r="K76" s="43"/>
    </row>
    <row r="77" spans="1:11" ht="42.75" customHeight="1">
      <c r="A77" s="112" t="s">
        <v>145</v>
      </c>
      <c r="B77" s="29" t="s">
        <v>146</v>
      </c>
      <c r="C77" s="30" t="s">
        <v>143</v>
      </c>
      <c r="D77" s="21">
        <f>180</f>
        <v>180</v>
      </c>
      <c r="E77" s="21">
        <v>52</v>
      </c>
      <c r="F77" s="68">
        <f t="shared" si="3"/>
        <v>3.4615384615384617</v>
      </c>
      <c r="G77" s="97" t="s">
        <v>136</v>
      </c>
      <c r="H77" s="34" t="s">
        <v>206</v>
      </c>
      <c r="I77" s="41"/>
      <c r="J77" s="42"/>
      <c r="K77" s="43"/>
    </row>
    <row r="78" spans="1:11" ht="42.75" customHeight="1">
      <c r="A78" s="112" t="s">
        <v>147</v>
      </c>
      <c r="B78" s="29" t="s">
        <v>148</v>
      </c>
      <c r="C78" s="30" t="s">
        <v>149</v>
      </c>
      <c r="D78" s="21">
        <f>150+150</f>
        <v>300</v>
      </c>
      <c r="E78" s="21">
        <v>340</v>
      </c>
      <c r="F78" s="68">
        <f t="shared" si="3"/>
        <v>0.88235294117647056</v>
      </c>
      <c r="G78" s="97" t="s">
        <v>136</v>
      </c>
      <c r="H78" s="34" t="s">
        <v>206</v>
      </c>
      <c r="I78" s="41"/>
      <c r="J78" s="42"/>
      <c r="K78" s="43"/>
    </row>
    <row r="79" spans="1:11" ht="42.75" customHeight="1">
      <c r="A79" s="112" t="s">
        <v>150</v>
      </c>
      <c r="B79" s="29" t="s">
        <v>148</v>
      </c>
      <c r="C79" s="30" t="s">
        <v>149</v>
      </c>
      <c r="D79" s="21">
        <v>60</v>
      </c>
      <c r="E79" s="21">
        <v>20</v>
      </c>
      <c r="F79" s="68">
        <f t="shared" si="3"/>
        <v>3</v>
      </c>
      <c r="G79" s="97" t="s">
        <v>50</v>
      </c>
      <c r="H79" s="34" t="s">
        <v>206</v>
      </c>
      <c r="I79" s="41"/>
      <c r="J79" s="42"/>
      <c r="K79" s="43"/>
    </row>
    <row r="80" spans="1:11" ht="42.75" customHeight="1">
      <c r="A80" s="112" t="s">
        <v>151</v>
      </c>
      <c r="B80" s="29" t="s">
        <v>152</v>
      </c>
      <c r="C80" s="30" t="s">
        <v>153</v>
      </c>
      <c r="D80" s="21">
        <f>30+150</f>
        <v>180</v>
      </c>
      <c r="E80" s="21">
        <v>410</v>
      </c>
      <c r="F80" s="68">
        <f t="shared" si="3"/>
        <v>0.43902439024390244</v>
      </c>
      <c r="G80" s="97" t="s">
        <v>154</v>
      </c>
      <c r="H80" s="34" t="s">
        <v>206</v>
      </c>
      <c r="I80" s="41"/>
      <c r="J80" s="42"/>
      <c r="K80" s="43"/>
    </row>
    <row r="81" spans="1:11" ht="42.75" customHeight="1">
      <c r="A81" s="112" t="s">
        <v>155</v>
      </c>
      <c r="B81" s="29" t="s">
        <v>156</v>
      </c>
      <c r="C81" s="30" t="s">
        <v>153</v>
      </c>
      <c r="D81" s="21">
        <v>60</v>
      </c>
      <c r="E81" s="21">
        <v>144</v>
      </c>
      <c r="F81" s="68">
        <f t="shared" si="3"/>
        <v>0.41666666666666669</v>
      </c>
      <c r="G81" s="97" t="s">
        <v>157</v>
      </c>
      <c r="H81" s="34" t="s">
        <v>206</v>
      </c>
      <c r="I81" s="41"/>
      <c r="J81" s="42"/>
      <c r="K81" s="43"/>
    </row>
    <row r="82" spans="1:11" ht="55.2" customHeight="1">
      <c r="A82" s="112" t="s">
        <v>162</v>
      </c>
      <c r="B82" s="29" t="s">
        <v>163</v>
      </c>
      <c r="C82" s="30" t="s">
        <v>143</v>
      </c>
      <c r="D82" s="21">
        <v>30</v>
      </c>
      <c r="E82" s="21">
        <v>7</v>
      </c>
      <c r="F82" s="68">
        <f t="shared" si="3"/>
        <v>4.2857142857142856</v>
      </c>
      <c r="G82" s="97" t="s">
        <v>161</v>
      </c>
      <c r="H82" s="34" t="s">
        <v>206</v>
      </c>
      <c r="I82" s="41"/>
      <c r="J82" s="42"/>
      <c r="K82" s="43"/>
    </row>
    <row r="83" spans="1:11" ht="42.75" customHeight="1">
      <c r="A83" s="112" t="s">
        <v>164</v>
      </c>
      <c r="B83" s="29" t="s">
        <v>193</v>
      </c>
      <c r="C83" s="30" t="s">
        <v>160</v>
      </c>
      <c r="D83" s="21">
        <f>60</f>
        <v>60</v>
      </c>
      <c r="E83" s="21">
        <v>46</v>
      </c>
      <c r="F83" s="68">
        <f t="shared" si="3"/>
        <v>1.3043478260869565</v>
      </c>
      <c r="G83" s="97" t="s">
        <v>165</v>
      </c>
      <c r="H83" s="34" t="s">
        <v>206</v>
      </c>
      <c r="I83" s="41"/>
      <c r="J83" s="42"/>
      <c r="K83" s="43"/>
    </row>
    <row r="84" spans="1:11" ht="42.75" customHeight="1">
      <c r="A84" s="112" t="s">
        <v>166</v>
      </c>
      <c r="B84" s="29" t="s">
        <v>170</v>
      </c>
      <c r="C84" s="30" t="s">
        <v>160</v>
      </c>
      <c r="D84" s="21">
        <v>10</v>
      </c>
      <c r="E84" s="21">
        <v>10</v>
      </c>
      <c r="F84" s="68">
        <f t="shared" si="3"/>
        <v>1</v>
      </c>
      <c r="G84" s="97" t="s">
        <v>161</v>
      </c>
      <c r="H84" s="34" t="s">
        <v>206</v>
      </c>
      <c r="I84" s="44"/>
      <c r="J84" s="42"/>
      <c r="K84" s="43"/>
    </row>
    <row r="85" spans="1:11" ht="57.6" customHeight="1">
      <c r="A85" s="112" t="s">
        <v>200</v>
      </c>
      <c r="B85" s="29" t="s">
        <v>173</v>
      </c>
      <c r="C85" s="30" t="s">
        <v>160</v>
      </c>
      <c r="D85" s="21">
        <v>70</v>
      </c>
      <c r="E85" s="21">
        <v>52</v>
      </c>
      <c r="F85" s="68">
        <f t="shared" si="3"/>
        <v>1.3461538461538463</v>
      </c>
      <c r="G85" s="97" t="s">
        <v>161</v>
      </c>
      <c r="H85" s="34" t="s">
        <v>206</v>
      </c>
      <c r="I85" s="41"/>
      <c r="J85" s="42"/>
      <c r="K85" s="43"/>
    </row>
    <row r="86" spans="1:11" ht="42.75" customHeight="1">
      <c r="A86" s="112" t="s">
        <v>174</v>
      </c>
      <c r="B86" s="29" t="s">
        <v>178</v>
      </c>
      <c r="C86" s="30" t="s">
        <v>23</v>
      </c>
      <c r="D86" s="21">
        <v>6</v>
      </c>
      <c r="E86" s="21">
        <v>6</v>
      </c>
      <c r="F86" s="68">
        <f t="shared" si="3"/>
        <v>1</v>
      </c>
      <c r="G86" s="97" t="s">
        <v>161</v>
      </c>
      <c r="H86" s="34" t="s">
        <v>206</v>
      </c>
      <c r="I86" s="41"/>
      <c r="J86" s="42"/>
      <c r="K86" s="43"/>
    </row>
    <row r="87" spans="1:11" ht="24" customHeight="1">
      <c r="A87" s="20" t="s">
        <v>180</v>
      </c>
      <c r="B87" s="29" t="s">
        <v>184</v>
      </c>
      <c r="C87" s="30" t="s">
        <v>143</v>
      </c>
      <c r="D87" s="21">
        <v>90</v>
      </c>
      <c r="E87" s="21">
        <v>45</v>
      </c>
      <c r="F87" s="68">
        <f t="shared" si="3"/>
        <v>2</v>
      </c>
      <c r="G87" s="97" t="s">
        <v>161</v>
      </c>
      <c r="H87" s="34" t="s">
        <v>206</v>
      </c>
    </row>
    <row r="88" spans="1:11" ht="42.75" customHeight="1">
      <c r="A88" s="112" t="s">
        <v>188</v>
      </c>
      <c r="B88" s="29" t="s">
        <v>203</v>
      </c>
      <c r="C88" s="30" t="s">
        <v>204</v>
      </c>
      <c r="D88" s="21">
        <v>40</v>
      </c>
      <c r="E88" s="21">
        <v>84</v>
      </c>
      <c r="F88" s="68">
        <f t="shared" si="3"/>
        <v>0.47619047619047616</v>
      </c>
      <c r="G88" s="97" t="s">
        <v>161</v>
      </c>
      <c r="H88" s="34" t="s">
        <v>206</v>
      </c>
    </row>
    <row r="89" spans="1:11" ht="52.2" customHeight="1">
      <c r="A89" s="112" t="s">
        <v>207</v>
      </c>
      <c r="B89" s="29" t="s">
        <v>208</v>
      </c>
      <c r="C89" s="30" t="s">
        <v>135</v>
      </c>
      <c r="D89" s="21">
        <v>180</v>
      </c>
      <c r="E89" s="21">
        <v>1</v>
      </c>
      <c r="F89" s="68">
        <v>180</v>
      </c>
      <c r="G89" s="100" t="s">
        <v>209</v>
      </c>
      <c r="H89" s="34" t="s">
        <v>268</v>
      </c>
    </row>
    <row r="90" spans="1:11" ht="54.6" customHeight="1">
      <c r="A90" s="112" t="s">
        <v>210</v>
      </c>
      <c r="B90" s="29" t="s">
        <v>208</v>
      </c>
      <c r="C90" s="30" t="s">
        <v>135</v>
      </c>
      <c r="D90" s="21">
        <v>180</v>
      </c>
      <c r="E90" s="21">
        <v>1</v>
      </c>
      <c r="F90" s="68">
        <v>180</v>
      </c>
      <c r="G90" s="100" t="s">
        <v>209</v>
      </c>
      <c r="H90" s="34" t="s">
        <v>268</v>
      </c>
    </row>
    <row r="91" spans="1:11" ht="48" customHeight="1">
      <c r="A91" s="112" t="s">
        <v>211</v>
      </c>
      <c r="B91" s="29" t="s">
        <v>208</v>
      </c>
      <c r="C91" s="30" t="s">
        <v>135</v>
      </c>
      <c r="D91" s="21">
        <v>180</v>
      </c>
      <c r="E91" s="21">
        <v>1</v>
      </c>
      <c r="F91" s="68">
        <v>180</v>
      </c>
      <c r="G91" s="100" t="s">
        <v>209</v>
      </c>
      <c r="H91" s="34" t="s">
        <v>268</v>
      </c>
    </row>
    <row r="92" spans="1:11" ht="42.75" customHeight="1">
      <c r="A92" s="112" t="s">
        <v>212</v>
      </c>
      <c r="B92" s="29" t="s">
        <v>213</v>
      </c>
      <c r="C92" s="30" t="s">
        <v>214</v>
      </c>
      <c r="D92" s="21">
        <v>90</v>
      </c>
      <c r="E92" s="21">
        <v>1</v>
      </c>
      <c r="F92" s="68">
        <v>90</v>
      </c>
      <c r="G92" s="100" t="s">
        <v>215</v>
      </c>
      <c r="H92" s="34" t="s">
        <v>268</v>
      </c>
    </row>
    <row r="93" spans="1:11" ht="42.75" customHeight="1">
      <c r="A93" s="112" t="s">
        <v>216</v>
      </c>
      <c r="B93" s="29" t="s">
        <v>217</v>
      </c>
      <c r="C93" s="30" t="s">
        <v>218</v>
      </c>
      <c r="D93" s="21">
        <v>60</v>
      </c>
      <c r="E93" s="21">
        <v>150</v>
      </c>
      <c r="F93" s="68">
        <v>1</v>
      </c>
      <c r="G93" s="100">
        <v>42247</v>
      </c>
      <c r="H93" s="34" t="s">
        <v>268</v>
      </c>
    </row>
    <row r="94" spans="1:11" ht="42.75" customHeight="1">
      <c r="A94" s="112" t="s">
        <v>219</v>
      </c>
      <c r="B94" s="42" t="s">
        <v>220</v>
      </c>
      <c r="C94" s="30" t="s">
        <v>218</v>
      </c>
      <c r="D94" s="21">
        <v>0</v>
      </c>
      <c r="E94" s="21">
        <v>0</v>
      </c>
      <c r="F94" s="68">
        <v>0</v>
      </c>
      <c r="G94" s="100" t="s">
        <v>221</v>
      </c>
      <c r="H94" s="34" t="s">
        <v>268</v>
      </c>
    </row>
    <row r="95" spans="1:11" ht="42.75" customHeight="1">
      <c r="A95" s="112" t="s">
        <v>222</v>
      </c>
      <c r="B95" s="77" t="s">
        <v>223</v>
      </c>
      <c r="C95" s="30" t="s">
        <v>224</v>
      </c>
      <c r="D95" s="21">
        <v>70</v>
      </c>
      <c r="E95" s="21">
        <v>60</v>
      </c>
      <c r="F95" s="68">
        <f>SUM(D95/E95)</f>
        <v>1.1666666666666667</v>
      </c>
      <c r="G95" s="100">
        <v>42257</v>
      </c>
      <c r="H95" s="34" t="s">
        <v>268</v>
      </c>
    </row>
    <row r="96" spans="1:11" ht="42.75" customHeight="1">
      <c r="A96" s="112" t="s">
        <v>145</v>
      </c>
      <c r="B96" s="29" t="s">
        <v>225</v>
      </c>
      <c r="C96" s="30" t="s">
        <v>218</v>
      </c>
      <c r="D96" s="21">
        <v>100</v>
      </c>
      <c r="E96" s="21">
        <v>20</v>
      </c>
      <c r="F96" s="68">
        <v>100</v>
      </c>
      <c r="G96" s="100" t="s">
        <v>226</v>
      </c>
      <c r="H96" s="34" t="s">
        <v>268</v>
      </c>
    </row>
    <row r="97" spans="1:8" ht="42.75" customHeight="1">
      <c r="A97" s="112" t="s">
        <v>147</v>
      </c>
      <c r="B97" s="29" t="s">
        <v>227</v>
      </c>
      <c r="C97" s="30"/>
      <c r="D97" s="21">
        <v>150</v>
      </c>
      <c r="E97" s="21">
        <v>845</v>
      </c>
      <c r="F97" s="68">
        <v>150</v>
      </c>
      <c r="G97" s="97" t="s">
        <v>228</v>
      </c>
      <c r="H97" s="34" t="s">
        <v>268</v>
      </c>
    </row>
    <row r="98" spans="1:8" ht="42.75" customHeight="1">
      <c r="A98" s="112" t="s">
        <v>150</v>
      </c>
      <c r="B98" s="78" t="s">
        <v>229</v>
      </c>
      <c r="C98" s="55" t="s">
        <v>230</v>
      </c>
      <c r="D98" s="21">
        <v>0</v>
      </c>
      <c r="E98" s="21">
        <v>0</v>
      </c>
      <c r="F98" s="68">
        <f>0</f>
        <v>0</v>
      </c>
      <c r="G98" s="100"/>
      <c r="H98" s="34" t="s">
        <v>268</v>
      </c>
    </row>
    <row r="99" spans="1:8" ht="42.75" customHeight="1">
      <c r="A99" s="112" t="s">
        <v>151</v>
      </c>
      <c r="B99" s="29" t="s">
        <v>231</v>
      </c>
      <c r="C99" s="30" t="s">
        <v>23</v>
      </c>
      <c r="D99" s="21">
        <v>120</v>
      </c>
      <c r="E99" s="21">
        <v>500</v>
      </c>
      <c r="F99" s="68">
        <v>120</v>
      </c>
      <c r="G99" s="97" t="s">
        <v>187</v>
      </c>
      <c r="H99" s="34" t="s">
        <v>268</v>
      </c>
    </row>
    <row r="100" spans="1:8" ht="42.75" customHeight="1">
      <c r="A100" s="112" t="s">
        <v>155</v>
      </c>
      <c r="B100" s="29" t="s">
        <v>232</v>
      </c>
      <c r="C100" s="30" t="s">
        <v>23</v>
      </c>
      <c r="D100" s="21">
        <v>60</v>
      </c>
      <c r="E100" s="21">
        <v>354</v>
      </c>
      <c r="F100" s="68">
        <f>SUM(D100/E100)</f>
        <v>0.16949152542372881</v>
      </c>
      <c r="G100" s="101" t="s">
        <v>233</v>
      </c>
      <c r="H100" s="34" t="s">
        <v>268</v>
      </c>
    </row>
    <row r="101" spans="1:8" ht="42.75" customHeight="1">
      <c r="A101" s="112" t="s">
        <v>234</v>
      </c>
      <c r="B101" s="77" t="s">
        <v>235</v>
      </c>
      <c r="C101" s="56" t="s">
        <v>236</v>
      </c>
      <c r="D101" s="21">
        <v>56</v>
      </c>
      <c r="E101" s="21">
        <v>40</v>
      </c>
      <c r="F101" s="68">
        <f>SUM(D101/E101)</f>
        <v>1.4</v>
      </c>
      <c r="G101" s="100" t="s">
        <v>237</v>
      </c>
      <c r="H101" s="34" t="s">
        <v>268</v>
      </c>
    </row>
    <row r="102" spans="1:8" ht="42.75" customHeight="1">
      <c r="A102" s="112" t="s">
        <v>162</v>
      </c>
      <c r="B102" s="29" t="s">
        <v>238</v>
      </c>
      <c r="C102" s="30">
        <v>0</v>
      </c>
      <c r="D102" s="21">
        <v>0</v>
      </c>
      <c r="E102" s="21">
        <v>0</v>
      </c>
      <c r="F102" s="68">
        <v>0</v>
      </c>
      <c r="G102" s="102" t="s">
        <v>239</v>
      </c>
      <c r="H102" s="34" t="s">
        <v>268</v>
      </c>
    </row>
    <row r="103" spans="1:8" ht="42.75" customHeight="1">
      <c r="A103" s="112" t="s">
        <v>164</v>
      </c>
      <c r="B103" s="29" t="s">
        <v>240</v>
      </c>
      <c r="C103" s="30" t="s">
        <v>153</v>
      </c>
      <c r="D103" s="21">
        <v>180</v>
      </c>
      <c r="E103" s="21">
        <v>590</v>
      </c>
      <c r="F103" s="68">
        <f>SUM(D103/E103)</f>
        <v>0.30508474576271188</v>
      </c>
      <c r="G103" s="102" t="s">
        <v>239</v>
      </c>
      <c r="H103" s="34" t="s">
        <v>268</v>
      </c>
    </row>
    <row r="104" spans="1:8" ht="42.75" customHeight="1">
      <c r="A104" s="112" t="s">
        <v>196</v>
      </c>
      <c r="B104" s="16" t="s">
        <v>241</v>
      </c>
      <c r="C104" s="28" t="s">
        <v>143</v>
      </c>
      <c r="D104" s="21">
        <v>0</v>
      </c>
      <c r="E104" s="21">
        <v>0</v>
      </c>
      <c r="F104" s="68">
        <v>0</v>
      </c>
      <c r="G104" s="103" t="s">
        <v>242</v>
      </c>
      <c r="H104" s="34" t="s">
        <v>268</v>
      </c>
    </row>
    <row r="105" spans="1:8" ht="42.75" customHeight="1">
      <c r="A105" s="112" t="s">
        <v>197</v>
      </c>
      <c r="B105" s="16" t="s">
        <v>241</v>
      </c>
      <c r="C105" s="28" t="s">
        <v>143</v>
      </c>
      <c r="D105" s="21">
        <v>360</v>
      </c>
      <c r="E105" s="21">
        <v>1</v>
      </c>
      <c r="F105" s="68">
        <f>SUM(D105/E105)</f>
        <v>360</v>
      </c>
      <c r="G105" s="103" t="s">
        <v>242</v>
      </c>
      <c r="H105" s="34" t="s">
        <v>268</v>
      </c>
    </row>
    <row r="106" spans="1:8" ht="42.75" customHeight="1">
      <c r="A106" s="112" t="s">
        <v>198</v>
      </c>
      <c r="B106" s="16" t="s">
        <v>240</v>
      </c>
      <c r="C106" s="28" t="s">
        <v>26</v>
      </c>
      <c r="D106" s="21">
        <v>70</v>
      </c>
      <c r="E106" s="21">
        <v>200</v>
      </c>
      <c r="F106" s="68">
        <v>0.2</v>
      </c>
      <c r="G106" s="102" t="s">
        <v>239</v>
      </c>
      <c r="H106" s="34" t="s">
        <v>268</v>
      </c>
    </row>
    <row r="107" spans="1:8" ht="42.75" customHeight="1">
      <c r="A107" s="112" t="s">
        <v>199</v>
      </c>
      <c r="B107" s="29" t="s">
        <v>209</v>
      </c>
      <c r="C107" s="30" t="s">
        <v>23</v>
      </c>
      <c r="D107" s="21">
        <v>0</v>
      </c>
      <c r="E107" s="21">
        <v>0</v>
      </c>
      <c r="F107" s="68">
        <v>0</v>
      </c>
      <c r="G107" s="102" t="s">
        <v>239</v>
      </c>
      <c r="H107" s="34" t="s">
        <v>268</v>
      </c>
    </row>
    <row r="108" spans="1:8" ht="42.75" customHeight="1">
      <c r="A108" s="112" t="s">
        <v>166</v>
      </c>
      <c r="B108" s="16" t="s">
        <v>243</v>
      </c>
      <c r="C108" s="28" t="s">
        <v>244</v>
      </c>
      <c r="D108" s="21" t="s">
        <v>245</v>
      </c>
      <c r="E108" s="21">
        <v>20</v>
      </c>
      <c r="F108" s="68" t="s">
        <v>245</v>
      </c>
      <c r="G108" s="102" t="s">
        <v>239</v>
      </c>
      <c r="H108" s="34" t="s">
        <v>268</v>
      </c>
    </row>
    <row r="109" spans="1:8" ht="42.75" customHeight="1">
      <c r="A109" s="112" t="s">
        <v>246</v>
      </c>
      <c r="B109" s="29" t="s">
        <v>247</v>
      </c>
      <c r="C109" s="28" t="s">
        <v>143</v>
      </c>
      <c r="D109" s="21" t="s">
        <v>248</v>
      </c>
      <c r="E109" s="21">
        <v>15592</v>
      </c>
      <c r="F109" s="68" t="s">
        <v>248</v>
      </c>
      <c r="G109" s="102" t="s">
        <v>239</v>
      </c>
      <c r="H109" s="34" t="s">
        <v>268</v>
      </c>
    </row>
    <row r="110" spans="1:8" ht="42.75" customHeight="1">
      <c r="A110" s="112" t="s">
        <v>249</v>
      </c>
      <c r="B110" s="29" t="s">
        <v>250</v>
      </c>
      <c r="C110" s="30" t="s">
        <v>143</v>
      </c>
      <c r="D110" s="21" t="s">
        <v>251</v>
      </c>
      <c r="E110" s="21">
        <v>58</v>
      </c>
      <c r="F110" s="68" t="s">
        <v>252</v>
      </c>
      <c r="G110" s="102" t="s">
        <v>239</v>
      </c>
      <c r="H110" s="34" t="s">
        <v>268</v>
      </c>
    </row>
    <row r="111" spans="1:8" ht="42.75" customHeight="1">
      <c r="A111" s="112" t="s">
        <v>172</v>
      </c>
      <c r="B111" s="29" t="s">
        <v>253</v>
      </c>
      <c r="C111" s="30">
        <v>0</v>
      </c>
      <c r="D111" s="21">
        <v>0</v>
      </c>
      <c r="E111" s="21">
        <v>0</v>
      </c>
      <c r="F111" s="68">
        <v>0</v>
      </c>
      <c r="G111" s="102" t="s">
        <v>239</v>
      </c>
      <c r="H111" s="34" t="s">
        <v>268</v>
      </c>
    </row>
    <row r="112" spans="1:8" ht="42.75" customHeight="1">
      <c r="A112" s="112" t="s">
        <v>254</v>
      </c>
      <c r="B112" s="16" t="s">
        <v>255</v>
      </c>
      <c r="C112" s="28" t="s">
        <v>143</v>
      </c>
      <c r="D112" s="21" t="s">
        <v>256</v>
      </c>
      <c r="E112" s="21">
        <v>6</v>
      </c>
      <c r="F112" s="68">
        <v>30</v>
      </c>
      <c r="G112" s="102" t="s">
        <v>239</v>
      </c>
      <c r="H112" s="34" t="s">
        <v>268</v>
      </c>
    </row>
    <row r="113" spans="1:11" ht="42.75" customHeight="1">
      <c r="A113" s="20" t="s">
        <v>174</v>
      </c>
      <c r="B113" s="16" t="s">
        <v>257</v>
      </c>
      <c r="C113" s="28" t="s">
        <v>143</v>
      </c>
      <c r="D113" s="21" t="s">
        <v>256</v>
      </c>
      <c r="E113" s="21">
        <v>6</v>
      </c>
      <c r="F113" s="68">
        <v>30</v>
      </c>
      <c r="G113" s="102" t="s">
        <v>239</v>
      </c>
      <c r="H113" s="34" t="s">
        <v>268</v>
      </c>
    </row>
    <row r="114" spans="1:11" ht="42.75" customHeight="1">
      <c r="A114" s="112" t="s">
        <v>177</v>
      </c>
      <c r="B114" s="16" t="s">
        <v>258</v>
      </c>
      <c r="C114" s="28" t="s">
        <v>23</v>
      </c>
      <c r="D114" s="21">
        <v>497</v>
      </c>
      <c r="E114" s="21">
        <v>5</v>
      </c>
      <c r="F114" s="68">
        <f>D114/E114</f>
        <v>99.4</v>
      </c>
      <c r="G114" s="97" t="s">
        <v>259</v>
      </c>
      <c r="H114" s="34" t="s">
        <v>268</v>
      </c>
    </row>
    <row r="115" spans="1:11" ht="42.75" customHeight="1">
      <c r="A115" s="112" t="s">
        <v>177</v>
      </c>
      <c r="B115" s="16" t="s">
        <v>258</v>
      </c>
      <c r="C115" s="28" t="s">
        <v>23</v>
      </c>
      <c r="D115" s="21">
        <v>497</v>
      </c>
      <c r="E115" s="21">
        <v>5</v>
      </c>
      <c r="F115" s="68">
        <f>D115/E115</f>
        <v>99.4</v>
      </c>
      <c r="G115" s="97" t="s">
        <v>259</v>
      </c>
      <c r="H115" s="34" t="s">
        <v>268</v>
      </c>
    </row>
    <row r="116" spans="1:11" ht="42.75" customHeight="1">
      <c r="A116" s="112" t="s">
        <v>180</v>
      </c>
      <c r="B116" s="16" t="s">
        <v>260</v>
      </c>
      <c r="C116" s="28" t="s">
        <v>143</v>
      </c>
      <c r="D116" s="68" t="s">
        <v>261</v>
      </c>
      <c r="E116" s="21">
        <v>205</v>
      </c>
      <c r="F116" s="68" t="s">
        <v>261</v>
      </c>
      <c r="G116" s="103" t="s">
        <v>262</v>
      </c>
      <c r="H116" s="34" t="s">
        <v>268</v>
      </c>
    </row>
    <row r="117" spans="1:11" ht="42.75" customHeight="1">
      <c r="A117" s="112" t="s">
        <v>183</v>
      </c>
      <c r="B117" s="29" t="s">
        <v>263</v>
      </c>
      <c r="C117" s="30" t="s">
        <v>264</v>
      </c>
      <c r="D117" s="21">
        <v>20</v>
      </c>
      <c r="E117" s="21">
        <v>5</v>
      </c>
      <c r="F117" s="68">
        <v>4</v>
      </c>
      <c r="G117" s="97" t="s">
        <v>265</v>
      </c>
      <c r="H117" s="34" t="s">
        <v>268</v>
      </c>
    </row>
    <row r="118" spans="1:11" ht="42.75" customHeight="1">
      <c r="A118" s="136" t="s">
        <v>185</v>
      </c>
      <c r="B118" s="79" t="s">
        <v>266</v>
      </c>
      <c r="C118" s="57" t="s">
        <v>143</v>
      </c>
      <c r="D118" s="21">
        <v>28</v>
      </c>
      <c r="E118" s="21">
        <v>17</v>
      </c>
      <c r="F118" s="68">
        <f>SUM(D118/E118)</f>
        <v>1.6470588235294117</v>
      </c>
      <c r="G118" s="102" t="s">
        <v>239</v>
      </c>
      <c r="H118" s="34" t="s">
        <v>268</v>
      </c>
    </row>
    <row r="119" spans="1:11" ht="42.75" customHeight="1">
      <c r="A119" s="137" t="s">
        <v>188</v>
      </c>
      <c r="B119" s="47" t="s">
        <v>267</v>
      </c>
      <c r="C119" s="58" t="s">
        <v>23</v>
      </c>
      <c r="D119" s="52">
        <v>120</v>
      </c>
      <c r="E119" s="52">
        <v>318</v>
      </c>
      <c r="F119" s="53">
        <f>SUM(D119/E119)</f>
        <v>0.37735849056603776</v>
      </c>
      <c r="G119" s="102" t="s">
        <v>287</v>
      </c>
      <c r="H119" s="34" t="s">
        <v>268</v>
      </c>
    </row>
    <row r="120" spans="1:11" ht="42.75" customHeight="1">
      <c r="A120" s="112" t="s">
        <v>133</v>
      </c>
      <c r="B120" s="29" t="s">
        <v>269</v>
      </c>
      <c r="C120" s="30" t="s">
        <v>270</v>
      </c>
      <c r="D120" s="21">
        <v>30</v>
      </c>
      <c r="E120" s="21">
        <v>65</v>
      </c>
      <c r="F120" s="68">
        <f>SUM(D120/E120)</f>
        <v>0.46153846153846156</v>
      </c>
      <c r="G120" s="102" t="s">
        <v>287</v>
      </c>
      <c r="H120" s="34" t="s">
        <v>286</v>
      </c>
    </row>
    <row r="121" spans="1:11" ht="42.75" customHeight="1">
      <c r="A121" s="112" t="s">
        <v>137</v>
      </c>
      <c r="B121" s="29" t="s">
        <v>271</v>
      </c>
      <c r="C121" s="30" t="s">
        <v>272</v>
      </c>
      <c r="D121" s="21">
        <v>70</v>
      </c>
      <c r="E121" s="21">
        <v>74</v>
      </c>
      <c r="F121" s="68">
        <f t="shared" ref="F121:F134" si="4">SUM(D121/E121)</f>
        <v>0.94594594594594594</v>
      </c>
      <c r="G121" s="102" t="s">
        <v>287</v>
      </c>
      <c r="H121" s="34" t="s">
        <v>286</v>
      </c>
      <c r="I121" s="41"/>
      <c r="J121" s="42"/>
      <c r="K121" s="43"/>
    </row>
    <row r="122" spans="1:11" ht="42.75" customHeight="1">
      <c r="A122" s="112" t="s">
        <v>138</v>
      </c>
      <c r="B122" s="29" t="s">
        <v>134</v>
      </c>
      <c r="C122" s="30" t="s">
        <v>135</v>
      </c>
      <c r="D122" s="21">
        <v>70</v>
      </c>
      <c r="E122" s="21">
        <v>72</v>
      </c>
      <c r="F122" s="68">
        <f t="shared" si="4"/>
        <v>0.97222222222222221</v>
      </c>
      <c r="G122" s="102" t="s">
        <v>287</v>
      </c>
      <c r="H122" s="34" t="s">
        <v>286</v>
      </c>
      <c r="I122" s="41"/>
      <c r="J122" s="42"/>
      <c r="K122" s="43"/>
    </row>
    <row r="123" spans="1:11" ht="42.75" customHeight="1">
      <c r="A123" s="112" t="s">
        <v>139</v>
      </c>
      <c r="B123" s="89" t="s">
        <v>317</v>
      </c>
      <c r="C123" s="30" t="s">
        <v>273</v>
      </c>
      <c r="D123" s="21">
        <v>60</v>
      </c>
      <c r="E123" s="21">
        <v>208</v>
      </c>
      <c r="F123" s="68">
        <f t="shared" si="4"/>
        <v>0.28846153846153844</v>
      </c>
      <c r="G123" s="102" t="s">
        <v>287</v>
      </c>
      <c r="H123" s="34" t="s">
        <v>286</v>
      </c>
      <c r="I123" s="41"/>
      <c r="J123" s="42"/>
      <c r="K123" s="43"/>
    </row>
    <row r="124" spans="1:11" ht="42.75" customHeight="1">
      <c r="A124" s="112" t="s">
        <v>194</v>
      </c>
      <c r="B124" s="29" t="s">
        <v>274</v>
      </c>
      <c r="C124" s="30" t="s">
        <v>218</v>
      </c>
      <c r="D124" s="21">
        <v>83</v>
      </c>
      <c r="E124" s="21">
        <v>774</v>
      </c>
      <c r="F124" s="68">
        <f t="shared" si="4"/>
        <v>0.10723514211886305</v>
      </c>
      <c r="G124" s="102" t="s">
        <v>287</v>
      </c>
      <c r="H124" s="34" t="s">
        <v>286</v>
      </c>
      <c r="I124" s="41"/>
      <c r="J124" s="42"/>
      <c r="K124" s="43"/>
    </row>
    <row r="125" spans="1:11" ht="42.75" customHeight="1">
      <c r="A125" s="112" t="s">
        <v>145</v>
      </c>
      <c r="B125" s="29" t="s">
        <v>275</v>
      </c>
      <c r="C125" s="30" t="s">
        <v>218</v>
      </c>
      <c r="D125" s="21">
        <v>180</v>
      </c>
      <c r="E125" s="21">
        <v>177</v>
      </c>
      <c r="F125" s="68">
        <f t="shared" si="4"/>
        <v>1.0169491525423728</v>
      </c>
      <c r="G125" s="102" t="s">
        <v>287</v>
      </c>
      <c r="H125" s="34" t="s">
        <v>286</v>
      </c>
      <c r="I125" s="41"/>
      <c r="J125" s="42"/>
      <c r="K125" s="43"/>
    </row>
    <row r="126" spans="1:11" ht="42.75" customHeight="1">
      <c r="A126" s="112" t="s">
        <v>147</v>
      </c>
      <c r="B126" s="29" t="s">
        <v>276</v>
      </c>
      <c r="C126" s="30" t="s">
        <v>277</v>
      </c>
      <c r="D126" s="21">
        <v>180</v>
      </c>
      <c r="E126" s="21">
        <v>902</v>
      </c>
      <c r="F126" s="68">
        <f t="shared" si="4"/>
        <v>0.19955654101995565</v>
      </c>
      <c r="G126" s="102" t="s">
        <v>287</v>
      </c>
      <c r="H126" s="34" t="s">
        <v>286</v>
      </c>
      <c r="I126" s="41"/>
      <c r="J126" s="42"/>
      <c r="K126" s="43"/>
    </row>
    <row r="127" spans="1:11" ht="42.75" customHeight="1">
      <c r="A127" s="112" t="s">
        <v>151</v>
      </c>
      <c r="B127" s="29" t="s">
        <v>278</v>
      </c>
      <c r="C127" s="30" t="s">
        <v>279</v>
      </c>
      <c r="D127" s="21">
        <v>30</v>
      </c>
      <c r="E127" s="21">
        <v>252</v>
      </c>
      <c r="F127" s="68">
        <f t="shared" si="4"/>
        <v>0.11904761904761904</v>
      </c>
      <c r="G127" s="102" t="s">
        <v>287</v>
      </c>
      <c r="H127" s="34" t="s">
        <v>286</v>
      </c>
      <c r="I127" s="41"/>
      <c r="J127" s="42"/>
      <c r="K127" s="43"/>
    </row>
    <row r="128" spans="1:11" ht="42.75" customHeight="1">
      <c r="A128" s="112" t="s">
        <v>155</v>
      </c>
      <c r="B128" s="29" t="s">
        <v>280</v>
      </c>
      <c r="C128" s="30" t="s">
        <v>281</v>
      </c>
      <c r="D128" s="21">
        <v>30</v>
      </c>
      <c r="E128" s="21">
        <v>287</v>
      </c>
      <c r="F128" s="68">
        <f t="shared" si="4"/>
        <v>0.10452961672473868</v>
      </c>
      <c r="G128" s="102" t="s">
        <v>287</v>
      </c>
      <c r="H128" s="34" t="s">
        <v>286</v>
      </c>
      <c r="I128" s="41"/>
      <c r="J128" s="42"/>
      <c r="K128" s="43"/>
    </row>
    <row r="129" spans="1:15" ht="42.75" customHeight="1">
      <c r="A129" s="112" t="s">
        <v>158</v>
      </c>
      <c r="B129" s="29" t="s">
        <v>282</v>
      </c>
      <c r="C129" s="30" t="s">
        <v>283</v>
      </c>
      <c r="D129" s="21">
        <v>10</v>
      </c>
      <c r="E129" s="21">
        <v>20</v>
      </c>
      <c r="F129" s="68">
        <f t="shared" si="4"/>
        <v>0.5</v>
      </c>
      <c r="G129" s="102" t="s">
        <v>287</v>
      </c>
      <c r="H129" s="34" t="s">
        <v>286</v>
      </c>
      <c r="I129" s="41"/>
      <c r="J129" s="42"/>
      <c r="K129" s="43"/>
    </row>
    <row r="130" spans="1:15" ht="42.75" customHeight="1">
      <c r="A130" s="112" t="s">
        <v>162</v>
      </c>
      <c r="B130" s="29" t="s">
        <v>284</v>
      </c>
      <c r="C130" s="30" t="s">
        <v>153</v>
      </c>
      <c r="D130" s="21">
        <v>40</v>
      </c>
      <c r="E130" s="21">
        <v>10</v>
      </c>
      <c r="F130" s="68">
        <f t="shared" si="4"/>
        <v>4</v>
      </c>
      <c r="G130" s="102" t="s">
        <v>287</v>
      </c>
      <c r="H130" s="34" t="s">
        <v>286</v>
      </c>
      <c r="I130" s="41"/>
      <c r="J130" s="42"/>
      <c r="K130" s="43"/>
    </row>
    <row r="131" spans="1:15" ht="42.75" customHeight="1">
      <c r="A131" s="112" t="s">
        <v>164</v>
      </c>
      <c r="B131" s="29" t="s">
        <v>195</v>
      </c>
      <c r="C131" s="30" t="s">
        <v>153</v>
      </c>
      <c r="D131" s="21">
        <v>904</v>
      </c>
      <c r="E131" s="21">
        <v>504</v>
      </c>
      <c r="F131" s="68">
        <f t="shared" si="4"/>
        <v>1.7936507936507937</v>
      </c>
      <c r="G131" s="102" t="s">
        <v>287</v>
      </c>
      <c r="H131" s="34" t="s">
        <v>286</v>
      </c>
      <c r="I131" s="41"/>
      <c r="J131" s="42"/>
      <c r="K131" s="43"/>
    </row>
    <row r="132" spans="1:15" ht="42.75" customHeight="1">
      <c r="A132" s="112" t="s">
        <v>166</v>
      </c>
      <c r="B132" s="29" t="s">
        <v>167</v>
      </c>
      <c r="C132" s="30" t="s">
        <v>143</v>
      </c>
      <c r="D132" s="21">
        <v>13</v>
      </c>
      <c r="E132" s="21">
        <v>14</v>
      </c>
      <c r="F132" s="68">
        <f t="shared" si="4"/>
        <v>0.9285714285714286</v>
      </c>
      <c r="G132" s="102" t="s">
        <v>287</v>
      </c>
      <c r="H132" s="34" t="s">
        <v>286</v>
      </c>
    </row>
    <row r="133" spans="1:15" ht="58.5" customHeight="1">
      <c r="A133" s="112" t="s">
        <v>200</v>
      </c>
      <c r="B133" s="29" t="s">
        <v>170</v>
      </c>
      <c r="C133" s="30" t="s">
        <v>143</v>
      </c>
      <c r="D133" s="21">
        <v>35</v>
      </c>
      <c r="E133" s="21">
        <v>178</v>
      </c>
      <c r="F133" s="68">
        <f t="shared" si="4"/>
        <v>0.19662921348314608</v>
      </c>
      <c r="G133" s="102" t="s">
        <v>287</v>
      </c>
      <c r="H133" s="34" t="s">
        <v>286</v>
      </c>
      <c r="I133" s="41"/>
      <c r="J133" s="42"/>
      <c r="K133" s="43"/>
      <c r="L133" s="130"/>
      <c r="M133" s="130"/>
      <c r="N133" s="111"/>
      <c r="O133" s="131"/>
    </row>
    <row r="134" spans="1:15" ht="58.5" customHeight="1">
      <c r="A134" s="112" t="s">
        <v>174</v>
      </c>
      <c r="B134" s="29" t="s">
        <v>175</v>
      </c>
      <c r="C134" s="30" t="s">
        <v>143</v>
      </c>
      <c r="D134" s="21">
        <v>180</v>
      </c>
      <c r="E134" s="21">
        <v>12</v>
      </c>
      <c r="F134" s="68">
        <f t="shared" si="4"/>
        <v>15</v>
      </c>
      <c r="G134" s="102" t="s">
        <v>287</v>
      </c>
      <c r="H134" s="34" t="s">
        <v>286</v>
      </c>
      <c r="I134" s="41"/>
      <c r="J134" s="42"/>
      <c r="K134" s="43"/>
      <c r="L134" s="130"/>
      <c r="M134" s="130"/>
      <c r="N134" s="111"/>
      <c r="O134" s="131"/>
    </row>
    <row r="135" spans="1:15" ht="42.75" customHeight="1">
      <c r="A135" s="112" t="s">
        <v>133</v>
      </c>
      <c r="B135" s="29" t="s">
        <v>288</v>
      </c>
      <c r="C135" s="29" t="s">
        <v>135</v>
      </c>
      <c r="D135" s="21">
        <v>33</v>
      </c>
      <c r="E135" s="21">
        <v>133</v>
      </c>
      <c r="F135" s="68">
        <f>SUM(D135/E135)</f>
        <v>0.24812030075187969</v>
      </c>
      <c r="G135" s="104" t="s">
        <v>298</v>
      </c>
      <c r="H135" s="34" t="s">
        <v>297</v>
      </c>
    </row>
    <row r="136" spans="1:15" ht="42.75" customHeight="1">
      <c r="A136" s="112" t="s">
        <v>137</v>
      </c>
      <c r="B136" s="29" t="s">
        <v>288</v>
      </c>
      <c r="C136" s="29" t="s">
        <v>135</v>
      </c>
      <c r="D136" s="21">
        <v>80</v>
      </c>
      <c r="E136" s="21">
        <v>115</v>
      </c>
      <c r="F136" s="68">
        <f t="shared" ref="F136:F151" si="5">SUM(D136/E136)</f>
        <v>0.69565217391304346</v>
      </c>
      <c r="G136" s="104" t="s">
        <v>298</v>
      </c>
      <c r="H136" s="34" t="s">
        <v>297</v>
      </c>
    </row>
    <row r="137" spans="1:15" ht="42.75" customHeight="1">
      <c r="A137" s="112" t="s">
        <v>138</v>
      </c>
      <c r="B137" s="29" t="s">
        <v>288</v>
      </c>
      <c r="C137" s="29" t="s">
        <v>135</v>
      </c>
      <c r="D137" s="21">
        <v>113</v>
      </c>
      <c r="E137" s="21">
        <v>68</v>
      </c>
      <c r="F137" s="68">
        <f t="shared" si="5"/>
        <v>1.661764705882353</v>
      </c>
      <c r="G137" s="104" t="s">
        <v>298</v>
      </c>
      <c r="H137" s="34" t="s">
        <v>297</v>
      </c>
    </row>
    <row r="138" spans="1:15" ht="42.75" customHeight="1">
      <c r="A138" s="112" t="s">
        <v>139</v>
      </c>
      <c r="B138" s="29" t="s">
        <v>289</v>
      </c>
      <c r="C138" s="29" t="s">
        <v>135</v>
      </c>
      <c r="D138" s="21">
        <v>33</v>
      </c>
      <c r="E138" s="21">
        <v>120</v>
      </c>
      <c r="F138" s="68">
        <f t="shared" si="5"/>
        <v>0.27500000000000002</v>
      </c>
      <c r="G138" s="104" t="s">
        <v>298</v>
      </c>
      <c r="H138" s="34" t="s">
        <v>297</v>
      </c>
    </row>
    <row r="139" spans="1:15" ht="42.75" customHeight="1">
      <c r="A139" s="112" t="s">
        <v>194</v>
      </c>
      <c r="B139" s="29" t="s">
        <v>290</v>
      </c>
      <c r="C139" s="29" t="s">
        <v>153</v>
      </c>
      <c r="D139" s="21">
        <v>62</v>
      </c>
      <c r="E139" s="21">
        <v>383</v>
      </c>
      <c r="F139" s="68">
        <f t="shared" si="5"/>
        <v>0.16187989556135771</v>
      </c>
      <c r="G139" s="104" t="s">
        <v>298</v>
      </c>
      <c r="H139" s="34" t="s">
        <v>297</v>
      </c>
    </row>
    <row r="140" spans="1:15" ht="42.75" customHeight="1">
      <c r="A140" s="112" t="s">
        <v>145</v>
      </c>
      <c r="B140" s="29" t="s">
        <v>291</v>
      </c>
      <c r="C140" s="29" t="s">
        <v>153</v>
      </c>
      <c r="D140" s="21">
        <v>60</v>
      </c>
      <c r="E140" s="21">
        <v>1054</v>
      </c>
      <c r="F140" s="68">
        <f t="shared" si="5"/>
        <v>5.6925996204933584E-2</v>
      </c>
      <c r="G140" s="104" t="s">
        <v>299</v>
      </c>
      <c r="H140" s="34" t="s">
        <v>297</v>
      </c>
    </row>
    <row r="141" spans="1:15" ht="42.75" customHeight="1">
      <c r="A141" s="112" t="s">
        <v>147</v>
      </c>
      <c r="B141" s="29" t="s">
        <v>148</v>
      </c>
      <c r="C141" s="29" t="s">
        <v>279</v>
      </c>
      <c r="D141" s="21">
        <v>96</v>
      </c>
      <c r="E141" s="21">
        <v>1264</v>
      </c>
      <c r="F141" s="68">
        <f t="shared" si="5"/>
        <v>7.5949367088607597E-2</v>
      </c>
      <c r="G141" s="104" t="s">
        <v>299</v>
      </c>
      <c r="H141" s="34" t="s">
        <v>297</v>
      </c>
    </row>
    <row r="142" spans="1:15" ht="42.75" customHeight="1">
      <c r="A142" s="112" t="s">
        <v>151</v>
      </c>
      <c r="B142" s="29" t="s">
        <v>291</v>
      </c>
      <c r="C142" s="29" t="s">
        <v>279</v>
      </c>
      <c r="D142" s="21">
        <v>60</v>
      </c>
      <c r="E142" s="21">
        <v>255</v>
      </c>
      <c r="F142" s="68">
        <f t="shared" si="5"/>
        <v>0.23529411764705882</v>
      </c>
      <c r="G142" s="104" t="s">
        <v>299</v>
      </c>
      <c r="H142" s="34" t="s">
        <v>297</v>
      </c>
    </row>
    <row r="143" spans="1:15" ht="42.75" customHeight="1">
      <c r="A143" s="112" t="s">
        <v>155</v>
      </c>
      <c r="B143" s="29" t="s">
        <v>293</v>
      </c>
      <c r="C143" s="29" t="s">
        <v>153</v>
      </c>
      <c r="D143" s="21">
        <v>30</v>
      </c>
      <c r="E143" s="21">
        <v>293</v>
      </c>
      <c r="F143" s="68">
        <f t="shared" si="5"/>
        <v>0.10238907849829351</v>
      </c>
      <c r="G143" s="104" t="s">
        <v>299</v>
      </c>
      <c r="H143" s="34" t="s">
        <v>297</v>
      </c>
    </row>
    <row r="144" spans="1:15" ht="42.75" customHeight="1">
      <c r="A144" s="112" t="s">
        <v>162</v>
      </c>
      <c r="B144" s="29" t="s">
        <v>163</v>
      </c>
      <c r="C144" s="30" t="s">
        <v>143</v>
      </c>
      <c r="D144" s="21">
        <v>4</v>
      </c>
      <c r="E144" s="21">
        <v>2</v>
      </c>
      <c r="F144" s="68">
        <f t="shared" si="5"/>
        <v>2</v>
      </c>
      <c r="G144" s="104" t="s">
        <v>299</v>
      </c>
      <c r="H144" s="34" t="s">
        <v>297</v>
      </c>
    </row>
    <row r="145" spans="1:11" ht="42.75" customHeight="1">
      <c r="A145" s="112" t="s">
        <v>164</v>
      </c>
      <c r="B145" s="29" t="s">
        <v>195</v>
      </c>
      <c r="C145" s="29" t="s">
        <v>153</v>
      </c>
      <c r="D145" s="21">
        <v>130</v>
      </c>
      <c r="E145" s="21">
        <v>459</v>
      </c>
      <c r="F145" s="68">
        <f t="shared" si="5"/>
        <v>0.28322440087145967</v>
      </c>
      <c r="G145" s="104" t="s">
        <v>85</v>
      </c>
      <c r="H145" s="34" t="s">
        <v>297</v>
      </c>
    </row>
    <row r="146" spans="1:11" ht="42.75" customHeight="1">
      <c r="A146" s="112" t="s">
        <v>166</v>
      </c>
      <c r="B146" s="29" t="s">
        <v>167</v>
      </c>
      <c r="C146" s="30" t="s">
        <v>143</v>
      </c>
      <c r="D146" s="21">
        <v>26</v>
      </c>
      <c r="E146" s="21">
        <v>14</v>
      </c>
      <c r="F146" s="68">
        <f t="shared" si="5"/>
        <v>1.8571428571428572</v>
      </c>
      <c r="G146" s="104">
        <v>180</v>
      </c>
      <c r="H146" s="34" t="s">
        <v>297</v>
      </c>
      <c r="I146" s="44"/>
      <c r="J146" s="42"/>
      <c r="K146" s="43"/>
    </row>
    <row r="147" spans="1:11" ht="42.75" customHeight="1">
      <c r="A147" s="112" t="s">
        <v>169</v>
      </c>
      <c r="B147" s="29" t="s">
        <v>170</v>
      </c>
      <c r="C147" s="30" t="s">
        <v>143</v>
      </c>
      <c r="D147" s="21">
        <v>115</v>
      </c>
      <c r="E147" s="21">
        <v>15754</v>
      </c>
      <c r="F147" s="68">
        <f t="shared" si="5"/>
        <v>7.2997334010410052E-3</v>
      </c>
      <c r="G147" s="104" t="s">
        <v>298</v>
      </c>
      <c r="H147" s="34" t="s">
        <v>297</v>
      </c>
      <c r="I147" s="41"/>
      <c r="J147" s="42"/>
      <c r="K147" s="43"/>
    </row>
    <row r="148" spans="1:11" ht="42.75" customHeight="1">
      <c r="A148" s="112" t="s">
        <v>174</v>
      </c>
      <c r="B148" s="29" t="s">
        <v>294</v>
      </c>
      <c r="C148" s="30" t="s">
        <v>143</v>
      </c>
      <c r="D148" s="21">
        <v>6</v>
      </c>
      <c r="E148" s="21">
        <v>6</v>
      </c>
      <c r="F148" s="68">
        <f t="shared" si="5"/>
        <v>1</v>
      </c>
      <c r="G148" s="104" t="s">
        <v>298</v>
      </c>
      <c r="H148" s="34" t="s">
        <v>297</v>
      </c>
      <c r="I148" s="41"/>
      <c r="J148" s="42"/>
      <c r="K148" s="43"/>
    </row>
    <row r="149" spans="1:11" ht="42.75" customHeight="1">
      <c r="A149" s="112" t="s">
        <v>177</v>
      </c>
      <c r="B149" s="29" t="s">
        <v>178</v>
      </c>
      <c r="C149" s="29" t="s">
        <v>23</v>
      </c>
      <c r="D149" s="21">
        <v>52</v>
      </c>
      <c r="E149" s="21">
        <v>13</v>
      </c>
      <c r="F149" s="68">
        <f t="shared" si="5"/>
        <v>4</v>
      </c>
      <c r="G149" s="104" t="s">
        <v>259</v>
      </c>
      <c r="H149" s="34" t="s">
        <v>297</v>
      </c>
      <c r="I149" s="41"/>
      <c r="J149" s="42"/>
      <c r="K149" s="43"/>
    </row>
    <row r="150" spans="1:11" ht="42.75" customHeight="1">
      <c r="A150" s="112" t="s">
        <v>180</v>
      </c>
      <c r="B150" s="29" t="s">
        <v>181</v>
      </c>
      <c r="C150" s="30" t="s">
        <v>143</v>
      </c>
      <c r="D150" s="21">
        <v>135</v>
      </c>
      <c r="E150" s="21">
        <v>199</v>
      </c>
      <c r="F150" s="68">
        <f t="shared" si="5"/>
        <v>0.67839195979899503</v>
      </c>
      <c r="G150" s="104" t="s">
        <v>298</v>
      </c>
      <c r="H150" s="34" t="s">
        <v>297</v>
      </c>
      <c r="I150" s="41"/>
      <c r="J150" s="42"/>
      <c r="K150" s="43"/>
    </row>
    <row r="151" spans="1:11" ht="42.75" customHeight="1">
      <c r="A151" s="135" t="s">
        <v>188</v>
      </c>
      <c r="B151" s="32" t="s">
        <v>203</v>
      </c>
      <c r="C151" s="32" t="s">
        <v>300</v>
      </c>
      <c r="D151" s="52">
        <v>70</v>
      </c>
      <c r="E151" s="52">
        <v>560</v>
      </c>
      <c r="F151" s="53">
        <f t="shared" si="5"/>
        <v>0.125</v>
      </c>
      <c r="G151" s="104" t="s">
        <v>298</v>
      </c>
      <c r="H151" s="34" t="s">
        <v>297</v>
      </c>
      <c r="I151" s="41"/>
      <c r="J151" s="42"/>
      <c r="K151" s="43"/>
    </row>
    <row r="152" spans="1:11" ht="42.75" customHeight="1">
      <c r="A152" s="20" t="s">
        <v>194</v>
      </c>
      <c r="B152" s="16" t="s">
        <v>301</v>
      </c>
      <c r="C152" s="16" t="s">
        <v>26</v>
      </c>
      <c r="D152" s="21">
        <v>220</v>
      </c>
      <c r="E152" s="21">
        <v>1737</v>
      </c>
      <c r="F152" s="68">
        <f t="shared" ref="F152:F160" si="6">SUM(D152/E152)</f>
        <v>0.12665515256188831</v>
      </c>
      <c r="G152" s="105" t="s">
        <v>302</v>
      </c>
      <c r="H152" s="34" t="s">
        <v>316</v>
      </c>
      <c r="I152" s="41"/>
      <c r="J152" s="42"/>
      <c r="K152" s="43"/>
    </row>
    <row r="153" spans="1:11" ht="42.75" customHeight="1">
      <c r="A153" s="20" t="s">
        <v>147</v>
      </c>
      <c r="B153" s="46" t="s">
        <v>303</v>
      </c>
      <c r="C153" s="46" t="s">
        <v>279</v>
      </c>
      <c r="D153" s="21">
        <v>270</v>
      </c>
      <c r="E153" s="21">
        <v>1312</v>
      </c>
      <c r="F153" s="68">
        <f t="shared" si="6"/>
        <v>0.20579268292682926</v>
      </c>
      <c r="G153" s="106" t="s">
        <v>304</v>
      </c>
      <c r="H153" s="34" t="s">
        <v>316</v>
      </c>
      <c r="I153" s="41"/>
      <c r="J153" s="42"/>
      <c r="K153" s="43"/>
    </row>
    <row r="154" spans="1:11" ht="42.75" customHeight="1">
      <c r="A154" s="20" t="s">
        <v>151</v>
      </c>
      <c r="B154" s="46" t="s">
        <v>305</v>
      </c>
      <c r="C154" s="46" t="s">
        <v>279</v>
      </c>
      <c r="D154" s="21">
        <v>150</v>
      </c>
      <c r="E154" s="21">
        <v>438</v>
      </c>
      <c r="F154" s="68">
        <f t="shared" si="6"/>
        <v>0.34246575342465752</v>
      </c>
      <c r="G154" s="106" t="s">
        <v>306</v>
      </c>
      <c r="H154" s="34" t="s">
        <v>316</v>
      </c>
    </row>
    <row r="155" spans="1:11" ht="39.75" customHeight="1">
      <c r="A155" s="20" t="s">
        <v>155</v>
      </c>
      <c r="B155" s="57" t="s">
        <v>307</v>
      </c>
      <c r="C155" s="57" t="s">
        <v>279</v>
      </c>
      <c r="D155" s="21">
        <v>32</v>
      </c>
      <c r="E155" s="21">
        <v>378</v>
      </c>
      <c r="F155" s="68">
        <f t="shared" si="6"/>
        <v>8.4656084656084651E-2</v>
      </c>
      <c r="G155" s="107">
        <v>42289</v>
      </c>
      <c r="H155" s="34" t="s">
        <v>316</v>
      </c>
    </row>
    <row r="156" spans="1:11" ht="37.5" customHeight="1">
      <c r="A156" s="20" t="s">
        <v>158</v>
      </c>
      <c r="B156" s="57" t="s">
        <v>308</v>
      </c>
      <c r="C156" s="57" t="s">
        <v>224</v>
      </c>
      <c r="D156" s="21">
        <v>33</v>
      </c>
      <c r="E156" s="21">
        <v>531</v>
      </c>
      <c r="F156" s="68">
        <f t="shared" si="6"/>
        <v>6.2146892655367235E-2</v>
      </c>
      <c r="G156" s="107">
        <v>42219</v>
      </c>
      <c r="H156" s="34" t="s">
        <v>316</v>
      </c>
    </row>
    <row r="157" spans="1:11" ht="50.25" customHeight="1">
      <c r="A157" s="20" t="s">
        <v>309</v>
      </c>
      <c r="B157" s="71" t="s">
        <v>310</v>
      </c>
      <c r="C157" s="46" t="s">
        <v>143</v>
      </c>
      <c r="D157" s="21">
        <v>180</v>
      </c>
      <c r="E157" s="21">
        <v>386</v>
      </c>
      <c r="F157" s="68">
        <f t="shared" si="6"/>
        <v>0.46632124352331605</v>
      </c>
      <c r="G157" s="108">
        <v>42369</v>
      </c>
      <c r="H157" s="34" t="s">
        <v>316</v>
      </c>
    </row>
    <row r="158" spans="1:11" ht="36.75" customHeight="1">
      <c r="A158" s="20" t="s">
        <v>196</v>
      </c>
      <c r="B158" s="46" t="s">
        <v>311</v>
      </c>
      <c r="C158" s="46" t="s">
        <v>312</v>
      </c>
      <c r="D158" s="21">
        <v>11</v>
      </c>
      <c r="E158" s="21">
        <v>11</v>
      </c>
      <c r="F158" s="68">
        <f t="shared" si="6"/>
        <v>1</v>
      </c>
      <c r="G158" s="109" t="s">
        <v>71</v>
      </c>
      <c r="H158" s="34" t="s">
        <v>316</v>
      </c>
    </row>
    <row r="159" spans="1:11" ht="42.75" customHeight="1">
      <c r="A159" s="20" t="s">
        <v>166</v>
      </c>
      <c r="B159" s="46" t="s">
        <v>313</v>
      </c>
      <c r="C159" s="46" t="s">
        <v>143</v>
      </c>
      <c r="D159" s="21">
        <v>13</v>
      </c>
      <c r="E159" s="21">
        <v>20</v>
      </c>
      <c r="F159" s="68">
        <f t="shared" si="6"/>
        <v>0.65</v>
      </c>
      <c r="G159" s="109" t="s">
        <v>71</v>
      </c>
      <c r="H159" s="34" t="s">
        <v>316</v>
      </c>
    </row>
    <row r="160" spans="1:11" ht="42.75" customHeight="1">
      <c r="A160" s="20" t="s">
        <v>314</v>
      </c>
      <c r="B160" s="46" t="s">
        <v>315</v>
      </c>
      <c r="C160" s="46" t="s">
        <v>312</v>
      </c>
      <c r="D160" s="21">
        <v>243</v>
      </c>
      <c r="E160" s="21">
        <v>16566</v>
      </c>
      <c r="F160" s="68">
        <f t="shared" si="6"/>
        <v>1.466859833393698E-2</v>
      </c>
      <c r="G160" s="109" t="s">
        <v>71</v>
      </c>
      <c r="H160" s="34" t="s">
        <v>316</v>
      </c>
    </row>
    <row r="161" spans="3:5" ht="42.75" customHeight="1">
      <c r="C161" s="145" t="s">
        <v>130</v>
      </c>
      <c r="D161" s="145"/>
      <c r="E161" s="145"/>
    </row>
    <row r="162" spans="3:5" ht="25.5" customHeight="1">
      <c r="C162" s="146" t="s">
        <v>131</v>
      </c>
      <c r="D162" s="146"/>
      <c r="E162" s="146"/>
    </row>
    <row r="163" spans="3:5" ht="42.75" customHeight="1">
      <c r="C163" s="147" t="s">
        <v>132</v>
      </c>
      <c r="D163" s="148"/>
      <c r="E163" s="148"/>
    </row>
  </sheetData>
  <mergeCells count="8">
    <mergeCell ref="E13:F13"/>
    <mergeCell ref="A1:H1"/>
    <mergeCell ref="C161:E161"/>
    <mergeCell ref="C162:E162"/>
    <mergeCell ref="C163:E163"/>
    <mergeCell ref="K33:L33"/>
    <mergeCell ref="K34:L34"/>
    <mergeCell ref="K35:L35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68"/>
  <sheetViews>
    <sheetView topLeftCell="A76" workbookViewId="0">
      <selection activeCell="A82" sqref="A82"/>
    </sheetView>
  </sheetViews>
  <sheetFormatPr defaultRowHeight="42.75" customHeight="1"/>
  <cols>
    <col min="1" max="1" width="44.6640625" customWidth="1"/>
    <col min="2" max="2" width="20.6640625" style="76" customWidth="1"/>
    <col min="3" max="3" width="12" style="19" customWidth="1"/>
    <col min="4" max="5" width="8.109375" style="54" customWidth="1"/>
    <col min="6" max="6" width="8.109375" style="134" customWidth="1"/>
    <col min="7" max="7" width="14.33203125" style="125" customWidth="1"/>
    <col min="8" max="8" width="12" customWidth="1"/>
    <col min="9" max="52" width="9.109375" style="13"/>
  </cols>
  <sheetData>
    <row r="1" spans="1:52" ht="54" customHeight="1">
      <c r="A1" s="154" t="s">
        <v>76</v>
      </c>
      <c r="B1" s="152"/>
      <c r="C1" s="152"/>
      <c r="D1" s="152"/>
      <c r="E1" s="152"/>
      <c r="F1" s="152"/>
      <c r="G1" s="152"/>
      <c r="H1" s="152"/>
    </row>
    <row r="2" spans="1:52" ht="123.6" customHeight="1">
      <c r="A2" s="1" t="s">
        <v>2</v>
      </c>
      <c r="B2" s="120" t="s">
        <v>3</v>
      </c>
      <c r="C2" s="1" t="s">
        <v>4</v>
      </c>
      <c r="D2" s="1" t="s">
        <v>318</v>
      </c>
      <c r="E2" s="1" t="s">
        <v>319</v>
      </c>
      <c r="F2" s="1" t="s">
        <v>320</v>
      </c>
      <c r="G2" s="155" t="s">
        <v>321</v>
      </c>
      <c r="H2" s="1" t="s">
        <v>70</v>
      </c>
    </row>
    <row r="3" spans="1:52" ht="50.25" customHeight="1">
      <c r="A3" s="2" t="s">
        <v>0</v>
      </c>
      <c r="B3" s="73" t="s">
        <v>35</v>
      </c>
      <c r="C3" s="18" t="s">
        <v>6</v>
      </c>
      <c r="D3" s="35">
        <v>90</v>
      </c>
      <c r="E3" s="35">
        <v>360</v>
      </c>
      <c r="F3" s="139">
        <f>D3/E3</f>
        <v>0.25</v>
      </c>
      <c r="G3" s="59" t="s">
        <v>36</v>
      </c>
      <c r="H3" s="110" t="s">
        <v>72</v>
      </c>
    </row>
    <row r="4" spans="1:52" ht="50.25" customHeight="1">
      <c r="A4" s="126" t="s">
        <v>1</v>
      </c>
      <c r="B4" s="127" t="s">
        <v>35</v>
      </c>
      <c r="C4" s="128" t="s">
        <v>5</v>
      </c>
      <c r="D4" s="141">
        <v>27</v>
      </c>
      <c r="E4" s="141">
        <v>55</v>
      </c>
      <c r="F4" s="142">
        <f t="shared" ref="F4:F5" si="0">D4/E4</f>
        <v>0.49090909090909091</v>
      </c>
      <c r="G4" s="59" t="s">
        <v>36</v>
      </c>
      <c r="H4" s="110" t="s">
        <v>72</v>
      </c>
    </row>
    <row r="5" spans="1:52" ht="50.25" customHeight="1">
      <c r="A5" s="3" t="s">
        <v>7</v>
      </c>
      <c r="B5" s="73" t="s">
        <v>37</v>
      </c>
      <c r="C5" s="18" t="s">
        <v>5</v>
      </c>
      <c r="D5" s="35">
        <v>15</v>
      </c>
      <c r="E5" s="35">
        <v>18</v>
      </c>
      <c r="F5" s="139">
        <f t="shared" si="0"/>
        <v>0.83333333333333337</v>
      </c>
      <c r="G5" s="59" t="s">
        <v>36</v>
      </c>
      <c r="H5" s="110" t="s">
        <v>72</v>
      </c>
    </row>
    <row r="6" spans="1:52" ht="50.25" customHeight="1">
      <c r="A6" s="2" t="s">
        <v>65</v>
      </c>
      <c r="B6" s="73" t="s">
        <v>55</v>
      </c>
      <c r="C6" s="18" t="s">
        <v>5</v>
      </c>
      <c r="D6" s="35">
        <v>202</v>
      </c>
      <c r="E6" s="35">
        <v>4</v>
      </c>
      <c r="F6" s="139">
        <f>D6/E6</f>
        <v>50.5</v>
      </c>
      <c r="G6" s="59" t="s">
        <v>56</v>
      </c>
      <c r="H6" s="110" t="s">
        <v>72</v>
      </c>
    </row>
    <row r="7" spans="1:52" ht="50.25" customHeight="1">
      <c r="A7" s="2" t="s">
        <v>8</v>
      </c>
      <c r="B7" s="75" t="s">
        <v>57</v>
      </c>
      <c r="C7" s="18" t="s">
        <v>58</v>
      </c>
      <c r="D7" s="49">
        <v>0</v>
      </c>
      <c r="E7" s="49">
        <v>0</v>
      </c>
      <c r="F7" s="139" t="s">
        <v>191</v>
      </c>
      <c r="G7" s="59" t="s">
        <v>59</v>
      </c>
      <c r="H7" s="110" t="s">
        <v>77</v>
      </c>
    </row>
    <row r="8" spans="1:52" s="6" customFormat="1" ht="50.25" customHeight="1">
      <c r="A8" s="5" t="s">
        <v>79</v>
      </c>
      <c r="B8" s="74" t="s">
        <v>80</v>
      </c>
      <c r="C8" s="22" t="s">
        <v>23</v>
      </c>
      <c r="D8" s="138">
        <v>150</v>
      </c>
      <c r="E8" s="35">
        <v>579</v>
      </c>
      <c r="F8" s="139">
        <f>D8/E8</f>
        <v>0.25906735751295334</v>
      </c>
      <c r="G8" s="123" t="s">
        <v>81</v>
      </c>
      <c r="H8" s="110" t="s">
        <v>72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</row>
    <row r="9" spans="1:52" ht="50.25" customHeight="1">
      <c r="A9" s="2" t="s">
        <v>9</v>
      </c>
      <c r="B9" s="73" t="s">
        <v>63</v>
      </c>
      <c r="C9" s="18" t="s">
        <v>5</v>
      </c>
      <c r="D9" s="49">
        <v>0</v>
      </c>
      <c r="E9" s="49">
        <v>0</v>
      </c>
      <c r="F9" s="139" t="e">
        <f t="shared" ref="F9:F33" si="1">D9/E9</f>
        <v>#DIV/0!</v>
      </c>
      <c r="G9" s="59" t="s">
        <v>64</v>
      </c>
      <c r="H9" s="110" t="s">
        <v>72</v>
      </c>
    </row>
    <row r="10" spans="1:52" ht="50.25" customHeight="1">
      <c r="A10" s="2" t="s">
        <v>10</v>
      </c>
      <c r="B10" s="75" t="s">
        <v>46</v>
      </c>
      <c r="C10" s="18" t="s">
        <v>5</v>
      </c>
      <c r="D10" s="35">
        <v>30</v>
      </c>
      <c r="E10" s="35">
        <v>6</v>
      </c>
      <c r="F10" s="139">
        <f t="shared" si="1"/>
        <v>5</v>
      </c>
      <c r="G10" s="59" t="s">
        <v>47</v>
      </c>
      <c r="H10" s="110" t="s">
        <v>73</v>
      </c>
    </row>
    <row r="11" spans="1:52" ht="50.25" customHeight="1">
      <c r="A11" s="2" t="s">
        <v>11</v>
      </c>
      <c r="B11" s="75" t="s">
        <v>48</v>
      </c>
      <c r="C11" s="18" t="s">
        <v>5</v>
      </c>
      <c r="D11" s="35">
        <v>40</v>
      </c>
      <c r="E11" s="35">
        <v>2</v>
      </c>
      <c r="F11" s="139">
        <f t="shared" si="1"/>
        <v>20</v>
      </c>
      <c r="G11" s="59" t="s">
        <v>107</v>
      </c>
      <c r="H11" s="110" t="s">
        <v>73</v>
      </c>
    </row>
    <row r="12" spans="1:52" ht="50.25" customHeight="1">
      <c r="A12" s="2" t="s">
        <v>12</v>
      </c>
      <c r="B12" s="73" t="s">
        <v>49</v>
      </c>
      <c r="C12" s="18" t="s">
        <v>5</v>
      </c>
      <c r="D12" s="35">
        <v>60</v>
      </c>
      <c r="E12" s="35">
        <v>1</v>
      </c>
      <c r="F12" s="139">
        <f t="shared" si="1"/>
        <v>60</v>
      </c>
      <c r="G12" s="59" t="s">
        <v>47</v>
      </c>
      <c r="H12" s="110" t="s">
        <v>73</v>
      </c>
    </row>
    <row r="13" spans="1:52" s="6" customFormat="1" ht="50.25" customHeight="1">
      <c r="A13" s="5" t="s">
        <v>13</v>
      </c>
      <c r="B13" s="74" t="s">
        <v>33</v>
      </c>
      <c r="C13" s="22" t="s">
        <v>23</v>
      </c>
      <c r="D13" s="35">
        <v>0</v>
      </c>
      <c r="E13" s="35">
        <v>0</v>
      </c>
      <c r="F13" s="139" t="s">
        <v>192</v>
      </c>
      <c r="G13" s="123" t="s">
        <v>34</v>
      </c>
      <c r="H13" s="110" t="s">
        <v>73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</row>
    <row r="14" spans="1:52" ht="50.25" customHeight="1">
      <c r="A14" s="2" t="s">
        <v>15</v>
      </c>
      <c r="B14" s="75" t="s">
        <v>28</v>
      </c>
      <c r="C14" s="18" t="s">
        <v>23</v>
      </c>
      <c r="D14" s="35">
        <v>60</v>
      </c>
      <c r="E14" s="35">
        <v>10</v>
      </c>
      <c r="F14" s="139">
        <f t="shared" si="1"/>
        <v>6</v>
      </c>
      <c r="G14" s="59" t="s">
        <v>30</v>
      </c>
      <c r="H14" s="110" t="s">
        <v>74</v>
      </c>
    </row>
    <row r="15" spans="1:52" ht="50.25" customHeight="1">
      <c r="A15" s="2" t="s">
        <v>14</v>
      </c>
      <c r="B15" s="73" t="s">
        <v>27</v>
      </c>
      <c r="C15" s="157" t="s">
        <v>26</v>
      </c>
      <c r="D15" s="35">
        <v>251</v>
      </c>
      <c r="E15" s="35">
        <v>30</v>
      </c>
      <c r="F15" s="139">
        <f t="shared" si="1"/>
        <v>8.3666666666666671</v>
      </c>
      <c r="G15" s="61" t="s">
        <v>29</v>
      </c>
      <c r="H15" s="110" t="s">
        <v>74</v>
      </c>
    </row>
    <row r="16" spans="1:52" s="6" customFormat="1" ht="50.25" customHeight="1">
      <c r="A16" s="24" t="s">
        <v>106</v>
      </c>
      <c r="B16" s="74" t="s">
        <v>105</v>
      </c>
      <c r="C16" s="22" t="s">
        <v>23</v>
      </c>
      <c r="D16" s="35">
        <v>40</v>
      </c>
      <c r="E16" s="35">
        <v>30</v>
      </c>
      <c r="F16" s="139">
        <f t="shared" si="1"/>
        <v>1.3333333333333333</v>
      </c>
      <c r="G16" s="123" t="s">
        <v>50</v>
      </c>
      <c r="H16" s="110" t="s">
        <v>73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</row>
    <row r="17" spans="1:8" ht="50.25" customHeight="1">
      <c r="A17" s="2" t="s">
        <v>16</v>
      </c>
      <c r="B17" s="75" t="s">
        <v>25</v>
      </c>
      <c r="C17" s="18" t="s">
        <v>23</v>
      </c>
      <c r="D17" s="35">
        <v>60</v>
      </c>
      <c r="E17" s="35">
        <v>10</v>
      </c>
      <c r="F17" s="139">
        <f t="shared" si="1"/>
        <v>6</v>
      </c>
      <c r="G17" s="59" t="s">
        <v>24</v>
      </c>
      <c r="H17" s="110" t="s">
        <v>74</v>
      </c>
    </row>
    <row r="18" spans="1:8" ht="50.25" customHeight="1">
      <c r="A18" s="2" t="s">
        <v>90</v>
      </c>
      <c r="B18" s="75" t="s">
        <v>91</v>
      </c>
      <c r="C18" s="18" t="s">
        <v>23</v>
      </c>
      <c r="D18" s="35">
        <v>120</v>
      </c>
      <c r="E18" s="35">
        <v>3</v>
      </c>
      <c r="F18" s="139">
        <f t="shared" si="1"/>
        <v>40</v>
      </c>
      <c r="G18" s="59" t="s">
        <v>92</v>
      </c>
      <c r="H18" s="110" t="s">
        <v>74</v>
      </c>
    </row>
    <row r="19" spans="1:8" ht="50.25" customHeight="1">
      <c r="A19" s="25" t="s">
        <v>118</v>
      </c>
      <c r="B19" s="75" t="s">
        <v>119</v>
      </c>
      <c r="C19" s="18" t="s">
        <v>23</v>
      </c>
      <c r="D19" s="35" t="s">
        <v>121</v>
      </c>
      <c r="E19" s="35">
        <v>50</v>
      </c>
      <c r="F19" s="121" t="s">
        <v>322</v>
      </c>
      <c r="G19" s="59" t="s">
        <v>120</v>
      </c>
      <c r="H19" s="110" t="s">
        <v>74</v>
      </c>
    </row>
    <row r="20" spans="1:8" ht="50.25" customHeight="1">
      <c r="A20" s="2" t="s">
        <v>93</v>
      </c>
      <c r="B20" s="75" t="s">
        <v>94</v>
      </c>
      <c r="C20" s="18" t="s">
        <v>6</v>
      </c>
      <c r="D20" s="35">
        <v>120</v>
      </c>
      <c r="E20" s="35">
        <v>68</v>
      </c>
      <c r="F20" s="139">
        <f t="shared" si="1"/>
        <v>1.7647058823529411</v>
      </c>
      <c r="G20" s="59" t="s">
        <v>95</v>
      </c>
      <c r="H20" s="110" t="s">
        <v>74</v>
      </c>
    </row>
    <row r="21" spans="1:8" ht="50.25" customHeight="1">
      <c r="A21" s="2" t="s">
        <v>96</v>
      </c>
      <c r="B21" s="75" t="s">
        <v>97</v>
      </c>
      <c r="C21" s="18" t="s">
        <v>98</v>
      </c>
      <c r="D21" s="35">
        <v>10</v>
      </c>
      <c r="E21" s="35" t="s">
        <v>117</v>
      </c>
      <c r="F21" s="139" t="s">
        <v>192</v>
      </c>
      <c r="G21" s="59" t="s">
        <v>50</v>
      </c>
      <c r="H21" s="110" t="s">
        <v>74</v>
      </c>
    </row>
    <row r="22" spans="1:8" ht="50.25" customHeight="1">
      <c r="A22" s="2" t="s">
        <v>89</v>
      </c>
      <c r="B22" s="73" t="s">
        <v>22</v>
      </c>
      <c r="C22" s="18" t="s">
        <v>23</v>
      </c>
      <c r="D22" s="35">
        <v>60</v>
      </c>
      <c r="E22" s="35">
        <v>10</v>
      </c>
      <c r="F22" s="139">
        <f t="shared" si="1"/>
        <v>6</v>
      </c>
      <c r="G22" s="59" t="s">
        <v>24</v>
      </c>
      <c r="H22" s="110" t="s">
        <v>74</v>
      </c>
    </row>
    <row r="23" spans="1:8" ht="50.25" customHeight="1">
      <c r="A23" s="2" t="s">
        <v>18</v>
      </c>
      <c r="B23" s="75" t="s">
        <v>32</v>
      </c>
      <c r="C23" s="18" t="s">
        <v>5</v>
      </c>
      <c r="D23" s="35">
        <v>60</v>
      </c>
      <c r="E23" s="35">
        <v>30</v>
      </c>
      <c r="F23" s="139">
        <f t="shared" si="1"/>
        <v>2</v>
      </c>
      <c r="G23" s="59" t="s">
        <v>31</v>
      </c>
      <c r="H23" s="110" t="s">
        <v>74</v>
      </c>
    </row>
    <row r="24" spans="1:8" ht="50.25" customHeight="1">
      <c r="A24" s="2" t="s">
        <v>19</v>
      </c>
      <c r="B24" s="73" t="s">
        <v>53</v>
      </c>
      <c r="C24" s="18" t="s">
        <v>5</v>
      </c>
      <c r="D24" s="35">
        <v>40</v>
      </c>
      <c r="E24" s="35">
        <v>8</v>
      </c>
      <c r="F24" s="139">
        <f t="shared" si="1"/>
        <v>5</v>
      </c>
      <c r="G24" s="59" t="s">
        <v>102</v>
      </c>
      <c r="H24" s="110" t="s">
        <v>73</v>
      </c>
    </row>
    <row r="25" spans="1:8" ht="50.25" customHeight="1">
      <c r="A25" s="2" t="s">
        <v>20</v>
      </c>
      <c r="B25" s="73" t="s">
        <v>103</v>
      </c>
      <c r="C25" s="18" t="s">
        <v>5</v>
      </c>
      <c r="D25" s="35">
        <v>30</v>
      </c>
      <c r="E25" s="35">
        <v>2</v>
      </c>
      <c r="F25" s="139">
        <f t="shared" si="1"/>
        <v>15</v>
      </c>
      <c r="G25" s="59" t="s">
        <v>104</v>
      </c>
      <c r="H25" s="110" t="s">
        <v>73</v>
      </c>
    </row>
    <row r="26" spans="1:8" ht="50.25" customHeight="1">
      <c r="A26" s="2" t="s">
        <v>19</v>
      </c>
      <c r="B26" s="73" t="s">
        <v>53</v>
      </c>
      <c r="C26" s="18" t="s">
        <v>5</v>
      </c>
      <c r="D26" s="35">
        <v>20</v>
      </c>
      <c r="E26" s="35">
        <v>3</v>
      </c>
      <c r="F26" s="139">
        <f t="shared" si="1"/>
        <v>6.666666666666667</v>
      </c>
      <c r="G26" s="62" t="s">
        <v>40</v>
      </c>
      <c r="H26" s="110" t="s">
        <v>73</v>
      </c>
    </row>
    <row r="27" spans="1:8" ht="50.25" customHeight="1">
      <c r="A27" s="2" t="s">
        <v>20</v>
      </c>
      <c r="B27" s="73" t="s">
        <v>101</v>
      </c>
      <c r="C27" s="18" t="s">
        <v>5</v>
      </c>
      <c r="D27" s="35">
        <v>60</v>
      </c>
      <c r="E27" s="35">
        <v>5</v>
      </c>
      <c r="F27" s="139">
        <f t="shared" si="1"/>
        <v>12</v>
      </c>
      <c r="G27" s="61" t="s">
        <v>67</v>
      </c>
      <c r="H27" s="110" t="s">
        <v>75</v>
      </c>
    </row>
    <row r="28" spans="1:8" ht="50.25" customHeight="1">
      <c r="A28" s="5" t="s">
        <v>124</v>
      </c>
      <c r="B28" s="7" t="s">
        <v>38</v>
      </c>
      <c r="C28" s="18" t="s">
        <v>39</v>
      </c>
      <c r="D28" s="35">
        <v>150</v>
      </c>
      <c r="E28" s="35">
        <v>6</v>
      </c>
      <c r="F28" s="139">
        <f t="shared" si="1"/>
        <v>25</v>
      </c>
      <c r="G28" s="63" t="s">
        <v>69</v>
      </c>
      <c r="H28" s="110" t="s">
        <v>75</v>
      </c>
    </row>
    <row r="29" spans="1:8" ht="50.25" customHeight="1">
      <c r="A29" s="4" t="s">
        <v>125</v>
      </c>
      <c r="B29" s="8" t="s">
        <v>66</v>
      </c>
      <c r="C29" s="18" t="s">
        <v>39</v>
      </c>
      <c r="D29" s="35">
        <v>200</v>
      </c>
      <c r="E29" s="35">
        <v>3</v>
      </c>
      <c r="F29" s="139">
        <f t="shared" si="1"/>
        <v>66.666666666666671</v>
      </c>
      <c r="G29" s="64" t="s">
        <v>122</v>
      </c>
      <c r="H29" s="110" t="s">
        <v>75</v>
      </c>
    </row>
    <row r="30" spans="1:8" ht="50.25" customHeight="1">
      <c r="A30" s="12" t="s">
        <v>126</v>
      </c>
      <c r="B30" s="8" t="s">
        <v>68</v>
      </c>
      <c r="C30" s="9" t="s">
        <v>43</v>
      </c>
      <c r="D30" s="51">
        <v>380</v>
      </c>
      <c r="E30" s="51">
        <v>1402</v>
      </c>
      <c r="F30" s="139">
        <f t="shared" si="1"/>
        <v>0.2710413694721826</v>
      </c>
      <c r="G30" s="65" t="s">
        <v>71</v>
      </c>
      <c r="H30" s="110" t="s">
        <v>75</v>
      </c>
    </row>
    <row r="31" spans="1:8" ht="50.25" customHeight="1">
      <c r="A31" s="11" t="s">
        <v>127</v>
      </c>
      <c r="B31" s="8" t="s">
        <v>41</v>
      </c>
      <c r="C31" s="9" t="s">
        <v>39</v>
      </c>
      <c r="D31" s="51">
        <v>160</v>
      </c>
      <c r="E31" s="51">
        <v>133</v>
      </c>
      <c r="F31" s="139">
        <f t="shared" si="1"/>
        <v>1.2030075187969924</v>
      </c>
      <c r="G31" s="63" t="s">
        <v>45</v>
      </c>
      <c r="H31" s="110" t="s">
        <v>75</v>
      </c>
    </row>
    <row r="32" spans="1:8" ht="50.25" customHeight="1">
      <c r="A32" s="11" t="s">
        <v>128</v>
      </c>
      <c r="B32" s="10" t="s">
        <v>42</v>
      </c>
      <c r="C32" s="9" t="s">
        <v>43</v>
      </c>
      <c r="D32" s="51">
        <v>360</v>
      </c>
      <c r="E32" s="51">
        <v>117</v>
      </c>
      <c r="F32" s="139">
        <f t="shared" si="1"/>
        <v>3.0769230769230771</v>
      </c>
      <c r="G32" s="59" t="s">
        <v>62</v>
      </c>
      <c r="H32" s="110" t="s">
        <v>75</v>
      </c>
    </row>
    <row r="33" spans="1:8" ht="50.25" customHeight="1">
      <c r="A33" s="11" t="s">
        <v>129</v>
      </c>
      <c r="B33" s="8" t="s">
        <v>44</v>
      </c>
      <c r="C33" s="9" t="s">
        <v>39</v>
      </c>
      <c r="D33" s="51">
        <v>40</v>
      </c>
      <c r="E33" s="51">
        <v>3</v>
      </c>
      <c r="F33" s="140">
        <f t="shared" si="1"/>
        <v>13.333333333333334</v>
      </c>
      <c r="G33" s="65" t="s">
        <v>50</v>
      </c>
      <c r="H33" s="110" t="s">
        <v>75</v>
      </c>
    </row>
    <row r="34" spans="1:8" ht="50.25" customHeight="1">
      <c r="A34" s="23" t="s">
        <v>133</v>
      </c>
      <c r="B34" s="29" t="s">
        <v>134</v>
      </c>
      <c r="C34" s="29" t="s">
        <v>135</v>
      </c>
      <c r="D34" s="21">
        <v>45</v>
      </c>
      <c r="E34" s="21">
        <v>2</v>
      </c>
      <c r="F34" s="103">
        <f t="shared" ref="F34:F39" si="2">SUM(D34/E34)</f>
        <v>22.5</v>
      </c>
      <c r="G34" s="66" t="s">
        <v>323</v>
      </c>
      <c r="H34" s="34" t="s">
        <v>190</v>
      </c>
    </row>
    <row r="35" spans="1:8" ht="50.25" customHeight="1">
      <c r="A35" s="23" t="s">
        <v>137</v>
      </c>
      <c r="B35" s="29" t="s">
        <v>134</v>
      </c>
      <c r="C35" s="29" t="s">
        <v>135</v>
      </c>
      <c r="D35" s="21">
        <v>60</v>
      </c>
      <c r="E35" s="21">
        <v>1</v>
      </c>
      <c r="F35" s="103">
        <f t="shared" si="2"/>
        <v>60</v>
      </c>
      <c r="G35" s="66" t="s">
        <v>324</v>
      </c>
      <c r="H35" s="34" t="s">
        <v>190</v>
      </c>
    </row>
    <row r="36" spans="1:8" ht="50.25" customHeight="1">
      <c r="A36" s="23" t="s">
        <v>138</v>
      </c>
      <c r="B36" s="29" t="s">
        <v>134</v>
      </c>
      <c r="C36" s="29" t="s">
        <v>135</v>
      </c>
      <c r="D36" s="21">
        <v>75</v>
      </c>
      <c r="E36" s="21">
        <v>2</v>
      </c>
      <c r="F36" s="103">
        <f t="shared" si="2"/>
        <v>37.5</v>
      </c>
      <c r="G36" s="66" t="s">
        <v>325</v>
      </c>
      <c r="H36" s="34" t="s">
        <v>190</v>
      </c>
    </row>
    <row r="37" spans="1:8" ht="50.25" customHeight="1">
      <c r="A37" s="23" t="s">
        <v>139</v>
      </c>
      <c r="B37" s="29" t="s">
        <v>140</v>
      </c>
      <c r="C37" s="29" t="s">
        <v>135</v>
      </c>
      <c r="D37" s="21">
        <v>60</v>
      </c>
      <c r="E37" s="21">
        <v>1</v>
      </c>
      <c r="F37" s="103">
        <f t="shared" si="2"/>
        <v>60</v>
      </c>
      <c r="G37" s="66" t="s">
        <v>71</v>
      </c>
      <c r="H37" s="34" t="s">
        <v>190</v>
      </c>
    </row>
    <row r="38" spans="1:8" ht="50.25" customHeight="1">
      <c r="A38" s="23" t="s">
        <v>141</v>
      </c>
      <c r="B38" s="29" t="s">
        <v>326</v>
      </c>
      <c r="C38" s="29" t="s">
        <v>143</v>
      </c>
      <c r="D38" s="21">
        <v>120</v>
      </c>
      <c r="E38" s="21">
        <v>300</v>
      </c>
      <c r="F38" s="103">
        <f t="shared" si="2"/>
        <v>0.4</v>
      </c>
      <c r="G38" s="66" t="s">
        <v>327</v>
      </c>
      <c r="H38" s="34" t="s">
        <v>190</v>
      </c>
    </row>
    <row r="39" spans="1:8" ht="50.25" customHeight="1">
      <c r="A39" s="23" t="s">
        <v>145</v>
      </c>
      <c r="B39" s="29" t="s">
        <v>146</v>
      </c>
      <c r="C39" s="29" t="s">
        <v>143</v>
      </c>
      <c r="D39" s="21">
        <v>50</v>
      </c>
      <c r="E39" s="21">
        <v>40</v>
      </c>
      <c r="F39" s="103">
        <f t="shared" si="2"/>
        <v>1.25</v>
      </c>
      <c r="G39" s="66" t="s">
        <v>328</v>
      </c>
      <c r="H39" s="34" t="s">
        <v>190</v>
      </c>
    </row>
    <row r="40" spans="1:8" ht="50.25" customHeight="1">
      <c r="A40" s="23" t="s">
        <v>147</v>
      </c>
      <c r="B40" s="29" t="s">
        <v>148</v>
      </c>
      <c r="C40" s="29" t="s">
        <v>149</v>
      </c>
      <c r="D40" s="21">
        <v>51</v>
      </c>
      <c r="E40" s="21">
        <v>93</v>
      </c>
      <c r="F40" s="103">
        <f>SUM(D40/E40)</f>
        <v>0.54838709677419351</v>
      </c>
      <c r="G40" s="66" t="s">
        <v>329</v>
      </c>
      <c r="H40" s="34" t="s">
        <v>190</v>
      </c>
    </row>
    <row r="41" spans="1:8" ht="50.25" customHeight="1">
      <c r="A41" s="23" t="s">
        <v>151</v>
      </c>
      <c r="B41" s="29" t="s">
        <v>152</v>
      </c>
      <c r="C41" s="29" t="s">
        <v>153</v>
      </c>
      <c r="D41" s="21">
        <v>1</v>
      </c>
      <c r="E41" s="21">
        <v>4</v>
      </c>
      <c r="F41" s="103">
        <f>SUM(D41/E41)</f>
        <v>0.25</v>
      </c>
      <c r="G41" s="66" t="s">
        <v>330</v>
      </c>
      <c r="H41" s="34" t="s">
        <v>190</v>
      </c>
    </row>
    <row r="42" spans="1:8" ht="50.25" customHeight="1">
      <c r="A42" s="23" t="s">
        <v>155</v>
      </c>
      <c r="B42" s="29" t="s">
        <v>156</v>
      </c>
      <c r="C42" s="29" t="s">
        <v>153</v>
      </c>
      <c r="D42" s="21">
        <v>0</v>
      </c>
      <c r="E42" s="21">
        <v>0</v>
      </c>
      <c r="F42" s="103">
        <v>0</v>
      </c>
      <c r="G42" s="66" t="s">
        <v>50</v>
      </c>
      <c r="H42" s="34" t="s">
        <v>190</v>
      </c>
    </row>
    <row r="43" spans="1:8" ht="50.25" customHeight="1">
      <c r="A43" s="23" t="s">
        <v>158</v>
      </c>
      <c r="B43" s="29" t="s">
        <v>159</v>
      </c>
      <c r="C43" s="29" t="s">
        <v>160</v>
      </c>
      <c r="D43" s="21">
        <v>39</v>
      </c>
      <c r="E43" s="21">
        <v>201</v>
      </c>
      <c r="F43" s="103">
        <f>SUM(D43/E43)</f>
        <v>0.19402985074626866</v>
      </c>
      <c r="G43" s="66" t="s">
        <v>329</v>
      </c>
      <c r="H43" s="34" t="s">
        <v>190</v>
      </c>
    </row>
    <row r="44" spans="1:8" ht="50.25" customHeight="1">
      <c r="A44" s="23" t="s">
        <v>162</v>
      </c>
      <c r="B44" s="29" t="s">
        <v>163</v>
      </c>
      <c r="C44" s="29" t="s">
        <v>143</v>
      </c>
      <c r="D44" s="21">
        <v>3</v>
      </c>
      <c r="E44" s="21">
        <v>6</v>
      </c>
      <c r="F44" s="103">
        <f>SUM(D44/E44)</f>
        <v>0.5</v>
      </c>
      <c r="G44" s="66" t="s">
        <v>71</v>
      </c>
      <c r="H44" s="34" t="s">
        <v>190</v>
      </c>
    </row>
    <row r="45" spans="1:8" ht="50.25" customHeight="1">
      <c r="A45" s="23" t="s">
        <v>164</v>
      </c>
      <c r="B45" s="29" t="s">
        <v>195</v>
      </c>
      <c r="C45" s="29" t="s">
        <v>160</v>
      </c>
      <c r="D45" s="21">
        <v>120</v>
      </c>
      <c r="E45" s="21">
        <v>300</v>
      </c>
      <c r="F45" s="103">
        <f>SUM(D45/E45)</f>
        <v>0.4</v>
      </c>
      <c r="G45" s="66" t="s">
        <v>71</v>
      </c>
      <c r="H45" s="34" t="s">
        <v>190</v>
      </c>
    </row>
    <row r="46" spans="1:8" ht="50.25" customHeight="1">
      <c r="A46" s="23" t="s">
        <v>166</v>
      </c>
      <c r="B46" s="29" t="s">
        <v>167</v>
      </c>
      <c r="C46" s="29" t="s">
        <v>143</v>
      </c>
      <c r="D46" s="21">
        <v>45</v>
      </c>
      <c r="E46" s="21">
        <v>34</v>
      </c>
      <c r="F46" s="103">
        <f>SUM(D46/E46)</f>
        <v>1.3235294117647058</v>
      </c>
      <c r="G46" s="66" t="s">
        <v>50</v>
      </c>
      <c r="H46" s="34" t="s">
        <v>190</v>
      </c>
    </row>
    <row r="47" spans="1:8" ht="50.25" customHeight="1">
      <c r="A47" s="23" t="s">
        <v>169</v>
      </c>
      <c r="B47" s="29" t="s">
        <v>170</v>
      </c>
      <c r="C47" s="29" t="s">
        <v>143</v>
      </c>
      <c r="D47" s="21">
        <v>112</v>
      </c>
      <c r="E47" s="21">
        <v>67</v>
      </c>
      <c r="F47" s="103">
        <f>SUM(D47/E47)</f>
        <v>1.6716417910447761</v>
      </c>
      <c r="G47" s="66" t="s">
        <v>50</v>
      </c>
      <c r="H47" s="34" t="s">
        <v>190</v>
      </c>
    </row>
    <row r="48" spans="1:8" ht="50.25" customHeight="1">
      <c r="A48" s="23" t="s">
        <v>172</v>
      </c>
      <c r="B48" s="29" t="s">
        <v>173</v>
      </c>
      <c r="C48" s="29" t="s">
        <v>143</v>
      </c>
      <c r="D48" s="21">
        <v>0</v>
      </c>
      <c r="E48" s="21">
        <v>0</v>
      </c>
      <c r="F48" s="103" t="s">
        <v>335</v>
      </c>
      <c r="G48" s="66" t="s">
        <v>50</v>
      </c>
      <c r="H48" s="34" t="s">
        <v>190</v>
      </c>
    </row>
    <row r="49" spans="1:8" ht="50.25" customHeight="1">
      <c r="A49" s="23" t="s">
        <v>174</v>
      </c>
      <c r="B49" s="29" t="s">
        <v>175</v>
      </c>
      <c r="C49" s="30" t="s">
        <v>143</v>
      </c>
      <c r="D49" s="21">
        <v>150</v>
      </c>
      <c r="E49" s="21">
        <v>30</v>
      </c>
      <c r="F49" s="103">
        <f>SUM(D49/E49)</f>
        <v>5</v>
      </c>
      <c r="G49" s="66" t="s">
        <v>176</v>
      </c>
      <c r="H49" s="34" t="s">
        <v>190</v>
      </c>
    </row>
    <row r="50" spans="1:8" ht="50.25" customHeight="1">
      <c r="A50" s="23" t="s">
        <v>180</v>
      </c>
      <c r="B50" s="29" t="s">
        <v>181</v>
      </c>
      <c r="C50" s="30" t="s">
        <v>143</v>
      </c>
      <c r="D50" s="21">
        <v>150</v>
      </c>
      <c r="E50" s="21">
        <v>20</v>
      </c>
      <c r="F50" s="103">
        <f>SUM(D50/E50)</f>
        <v>7.5</v>
      </c>
      <c r="G50" s="37" t="s">
        <v>182</v>
      </c>
      <c r="H50" s="34" t="s">
        <v>190</v>
      </c>
    </row>
    <row r="51" spans="1:8" ht="50.25" customHeight="1">
      <c r="A51" s="23" t="s">
        <v>183</v>
      </c>
      <c r="B51" s="29" t="s">
        <v>184</v>
      </c>
      <c r="C51" s="29" t="s">
        <v>143</v>
      </c>
      <c r="D51" s="21">
        <v>0</v>
      </c>
      <c r="E51" s="21">
        <v>0</v>
      </c>
      <c r="F51" s="103" t="s">
        <v>335</v>
      </c>
      <c r="G51" s="66" t="s">
        <v>50</v>
      </c>
      <c r="H51" s="34" t="s">
        <v>190</v>
      </c>
    </row>
    <row r="52" spans="1:8" ht="50.25" customHeight="1">
      <c r="A52" s="23" t="s">
        <v>185</v>
      </c>
      <c r="B52" s="29" t="s">
        <v>186</v>
      </c>
      <c r="C52" s="29" t="s">
        <v>143</v>
      </c>
      <c r="D52" s="21">
        <v>25</v>
      </c>
      <c r="E52" s="21">
        <v>20</v>
      </c>
      <c r="F52" s="103">
        <f>SUM(D52/E52)</f>
        <v>1.25</v>
      </c>
      <c r="G52" s="66" t="s">
        <v>333</v>
      </c>
      <c r="H52" s="34" t="s">
        <v>190</v>
      </c>
    </row>
    <row r="53" spans="1:8" ht="50.25" customHeight="1">
      <c r="A53" s="31" t="s">
        <v>188</v>
      </c>
      <c r="B53" s="32" t="s">
        <v>334</v>
      </c>
      <c r="C53" s="32" t="s">
        <v>149</v>
      </c>
      <c r="D53" s="52">
        <v>15</v>
      </c>
      <c r="E53" s="52">
        <v>2</v>
      </c>
      <c r="F53" s="103">
        <f>SUM(D53/E53)</f>
        <v>7.5</v>
      </c>
      <c r="G53" s="66" t="s">
        <v>333</v>
      </c>
      <c r="H53" s="34" t="s">
        <v>190</v>
      </c>
    </row>
    <row r="54" spans="1:8" ht="50.25" customHeight="1">
      <c r="A54" s="23" t="s">
        <v>133</v>
      </c>
      <c r="B54" s="29" t="s">
        <v>134</v>
      </c>
      <c r="C54" s="29" t="s">
        <v>135</v>
      </c>
      <c r="D54" s="21">
        <v>90</v>
      </c>
      <c r="E54" s="21">
        <v>450</v>
      </c>
      <c r="F54" s="103">
        <f>+D54/E54</f>
        <v>0.2</v>
      </c>
      <c r="G54" s="66" t="s">
        <v>323</v>
      </c>
      <c r="H54" s="34" t="s">
        <v>190</v>
      </c>
    </row>
    <row r="55" spans="1:8" ht="50.25" customHeight="1">
      <c r="A55" s="23" t="s">
        <v>137</v>
      </c>
      <c r="B55" s="29" t="s">
        <v>134</v>
      </c>
      <c r="C55" s="29" t="s">
        <v>135</v>
      </c>
      <c r="D55" s="21">
        <v>60</v>
      </c>
      <c r="E55" s="21">
        <v>130</v>
      </c>
      <c r="F55" s="103">
        <f t="shared" ref="F55:F70" si="3">SUM(D55/E55)</f>
        <v>0.46153846153846156</v>
      </c>
      <c r="G55" s="66" t="s">
        <v>324</v>
      </c>
      <c r="H55" s="34" t="s">
        <v>190</v>
      </c>
    </row>
    <row r="56" spans="1:8" ht="50.25" customHeight="1">
      <c r="A56" s="23" t="s">
        <v>138</v>
      </c>
      <c r="B56" s="29" t="s">
        <v>134</v>
      </c>
      <c r="C56" s="29" t="s">
        <v>135</v>
      </c>
      <c r="D56" s="21">
        <v>120</v>
      </c>
      <c r="E56" s="21">
        <v>250</v>
      </c>
      <c r="F56" s="103">
        <f t="shared" si="3"/>
        <v>0.48</v>
      </c>
      <c r="G56" s="66" t="s">
        <v>325</v>
      </c>
      <c r="H56" s="34" t="s">
        <v>205</v>
      </c>
    </row>
    <row r="57" spans="1:8" ht="50.25" customHeight="1">
      <c r="A57" s="23" t="s">
        <v>139</v>
      </c>
      <c r="B57" s="29" t="s">
        <v>140</v>
      </c>
      <c r="C57" s="29" t="s">
        <v>135</v>
      </c>
      <c r="D57" s="21">
        <v>120</v>
      </c>
      <c r="E57" s="21">
        <v>472</v>
      </c>
      <c r="F57" s="103">
        <f t="shared" si="3"/>
        <v>0.25423728813559321</v>
      </c>
      <c r="G57" s="66" t="s">
        <v>71</v>
      </c>
      <c r="H57" s="34" t="s">
        <v>205</v>
      </c>
    </row>
    <row r="58" spans="1:8" ht="50.25" customHeight="1">
      <c r="A58" s="23" t="s">
        <v>194</v>
      </c>
      <c r="B58" s="29" t="s">
        <v>326</v>
      </c>
      <c r="C58" s="29" t="s">
        <v>143</v>
      </c>
      <c r="D58" s="21">
        <f>90+150+90+135</f>
        <v>465</v>
      </c>
      <c r="E58" s="21">
        <f>510+500+276+889</f>
        <v>2175</v>
      </c>
      <c r="F58" s="103">
        <f t="shared" si="3"/>
        <v>0.21379310344827587</v>
      </c>
      <c r="G58" s="66" t="s">
        <v>327</v>
      </c>
      <c r="H58" s="34" t="s">
        <v>205</v>
      </c>
    </row>
    <row r="59" spans="1:8" ht="50.25" customHeight="1">
      <c r="A59" s="23" t="s">
        <v>145</v>
      </c>
      <c r="B59" s="29" t="s">
        <v>146</v>
      </c>
      <c r="C59" s="29" t="s">
        <v>143</v>
      </c>
      <c r="D59" s="21">
        <f>120</f>
        <v>120</v>
      </c>
      <c r="E59" s="21">
        <f>40</f>
        <v>40</v>
      </c>
      <c r="F59" s="103">
        <f t="shared" si="3"/>
        <v>3</v>
      </c>
      <c r="G59" s="66" t="s">
        <v>328</v>
      </c>
      <c r="H59" s="34" t="s">
        <v>205</v>
      </c>
    </row>
    <row r="60" spans="1:8" ht="50.25" customHeight="1">
      <c r="A60" s="14" t="s">
        <v>147</v>
      </c>
      <c r="B60" s="29" t="s">
        <v>148</v>
      </c>
      <c r="C60" s="29" t="s">
        <v>149</v>
      </c>
      <c r="D60" s="21">
        <f>30</f>
        <v>30</v>
      </c>
      <c r="E60" s="21">
        <f>10</f>
        <v>10</v>
      </c>
      <c r="F60" s="103">
        <f t="shared" si="3"/>
        <v>3</v>
      </c>
      <c r="G60" s="66" t="s">
        <v>336</v>
      </c>
      <c r="H60" s="34" t="s">
        <v>205</v>
      </c>
    </row>
    <row r="61" spans="1:8" ht="50.25" customHeight="1">
      <c r="A61" s="23" t="s">
        <v>150</v>
      </c>
      <c r="B61" s="29" t="s">
        <v>156</v>
      </c>
      <c r="C61" s="29" t="s">
        <v>153</v>
      </c>
      <c r="D61" s="21">
        <v>0</v>
      </c>
      <c r="E61" s="21">
        <v>0</v>
      </c>
      <c r="F61" s="103" t="e">
        <f t="shared" si="3"/>
        <v>#DIV/0!</v>
      </c>
      <c r="G61" s="66" t="s">
        <v>336</v>
      </c>
      <c r="H61" s="34" t="s">
        <v>205</v>
      </c>
    </row>
    <row r="62" spans="1:8" ht="50.25" customHeight="1">
      <c r="A62" s="23" t="s">
        <v>151</v>
      </c>
      <c r="B62" s="29" t="s">
        <v>152</v>
      </c>
      <c r="C62" s="29" t="s">
        <v>153</v>
      </c>
      <c r="D62" s="21">
        <v>0</v>
      </c>
      <c r="E62" s="21">
        <v>0</v>
      </c>
      <c r="F62" s="103" t="e">
        <f t="shared" si="3"/>
        <v>#DIV/0!</v>
      </c>
      <c r="G62" s="66" t="s">
        <v>336</v>
      </c>
      <c r="H62" s="34" t="s">
        <v>205</v>
      </c>
    </row>
    <row r="63" spans="1:8" ht="50.25" customHeight="1">
      <c r="A63" s="23" t="s">
        <v>158</v>
      </c>
      <c r="B63" s="29" t="s">
        <v>159</v>
      </c>
      <c r="C63" s="29" t="s">
        <v>160</v>
      </c>
      <c r="D63" s="21">
        <v>100</v>
      </c>
      <c r="E63" s="21">
        <v>900</v>
      </c>
      <c r="F63" s="103">
        <f t="shared" si="3"/>
        <v>0.1111111111111111</v>
      </c>
      <c r="G63" s="66" t="s">
        <v>336</v>
      </c>
      <c r="H63" s="34" t="s">
        <v>205</v>
      </c>
    </row>
    <row r="64" spans="1:8" ht="50.25" customHeight="1">
      <c r="A64" s="23" t="s">
        <v>162</v>
      </c>
      <c r="B64" s="29" t="s">
        <v>163</v>
      </c>
      <c r="C64" s="29" t="s">
        <v>143</v>
      </c>
      <c r="D64" s="21">
        <v>20</v>
      </c>
      <c r="E64" s="21">
        <v>1</v>
      </c>
      <c r="F64" s="103">
        <f t="shared" si="3"/>
        <v>20</v>
      </c>
      <c r="G64" s="66" t="s">
        <v>336</v>
      </c>
      <c r="H64" s="34" t="s">
        <v>205</v>
      </c>
    </row>
    <row r="65" spans="1:52" ht="50.25" customHeight="1">
      <c r="A65" s="23" t="s">
        <v>164</v>
      </c>
      <c r="B65" s="29" t="s">
        <v>195</v>
      </c>
      <c r="C65" s="29" t="s">
        <v>153</v>
      </c>
      <c r="D65" s="21">
        <v>205</v>
      </c>
      <c r="E65" s="21">
        <f>470+30</f>
        <v>500</v>
      </c>
      <c r="F65" s="103">
        <f t="shared" si="3"/>
        <v>0.41</v>
      </c>
      <c r="G65" s="66" t="s">
        <v>336</v>
      </c>
      <c r="H65" s="34" t="s">
        <v>205</v>
      </c>
    </row>
    <row r="66" spans="1:52" ht="50.25" customHeight="1">
      <c r="A66" s="23" t="s">
        <v>197</v>
      </c>
      <c r="B66" s="29" t="s">
        <v>331</v>
      </c>
      <c r="C66" s="29" t="s">
        <v>143</v>
      </c>
      <c r="D66" s="21">
        <v>30</v>
      </c>
      <c r="E66" s="21">
        <v>15</v>
      </c>
      <c r="F66" s="103">
        <f t="shared" si="3"/>
        <v>2</v>
      </c>
      <c r="G66" s="66" t="s">
        <v>336</v>
      </c>
      <c r="H66" s="34" t="s">
        <v>205</v>
      </c>
    </row>
    <row r="67" spans="1:52" ht="50.25" customHeight="1">
      <c r="A67" s="23" t="s">
        <v>198</v>
      </c>
      <c r="B67" s="29" t="s">
        <v>332</v>
      </c>
      <c r="C67" s="29" t="s">
        <v>143</v>
      </c>
      <c r="D67" s="21">
        <v>12</v>
      </c>
      <c r="E67" s="21">
        <v>28</v>
      </c>
      <c r="F67" s="103">
        <f t="shared" si="3"/>
        <v>0.42857142857142855</v>
      </c>
      <c r="G67" s="66" t="s">
        <v>336</v>
      </c>
      <c r="H67" s="34" t="s">
        <v>205</v>
      </c>
    </row>
    <row r="68" spans="1:52" ht="50.25" customHeight="1">
      <c r="A68" s="23" t="s">
        <v>166</v>
      </c>
      <c r="B68" s="29" t="s">
        <v>167</v>
      </c>
      <c r="C68" s="29" t="s">
        <v>143</v>
      </c>
      <c r="D68" s="21">
        <v>20</v>
      </c>
      <c r="E68" s="21">
        <v>40</v>
      </c>
      <c r="F68" s="103">
        <f t="shared" si="3"/>
        <v>0.5</v>
      </c>
      <c r="G68" s="66" t="s">
        <v>336</v>
      </c>
      <c r="H68" s="34" t="s">
        <v>205</v>
      </c>
    </row>
    <row r="69" spans="1:52" ht="50.25" customHeight="1">
      <c r="A69" s="23" t="s">
        <v>200</v>
      </c>
      <c r="B69" s="29" t="s">
        <v>170</v>
      </c>
      <c r="C69" s="29" t="s">
        <v>143</v>
      </c>
      <c r="D69" s="21">
        <v>17</v>
      </c>
      <c r="E69" s="21">
        <v>34</v>
      </c>
      <c r="F69" s="103">
        <f t="shared" si="3"/>
        <v>0.5</v>
      </c>
      <c r="G69" s="66" t="s">
        <v>336</v>
      </c>
      <c r="H69" s="34" t="s">
        <v>205</v>
      </c>
    </row>
    <row r="70" spans="1:52" ht="50.25" customHeight="1">
      <c r="A70" s="31" t="s">
        <v>188</v>
      </c>
      <c r="B70" s="32" t="s">
        <v>203</v>
      </c>
      <c r="C70" s="32" t="s">
        <v>204</v>
      </c>
      <c r="D70" s="21">
        <v>40</v>
      </c>
      <c r="E70" s="21">
        <v>265</v>
      </c>
      <c r="F70" s="103">
        <f t="shared" si="3"/>
        <v>0.15094339622641509</v>
      </c>
      <c r="G70" s="66" t="s">
        <v>336</v>
      </c>
      <c r="H70" s="34" t="s">
        <v>205</v>
      </c>
    </row>
    <row r="71" spans="1:52" ht="50.25" customHeight="1">
      <c r="A71" s="23" t="s">
        <v>133</v>
      </c>
      <c r="B71" s="29" t="s">
        <v>134</v>
      </c>
      <c r="C71" s="30" t="s">
        <v>135</v>
      </c>
      <c r="D71" s="21">
        <v>90</v>
      </c>
      <c r="E71" s="21">
        <v>54</v>
      </c>
      <c r="F71" s="103">
        <f>+D71/E71</f>
        <v>1.6666666666666667</v>
      </c>
      <c r="G71" s="66" t="s">
        <v>336</v>
      </c>
      <c r="H71" s="34" t="s">
        <v>205</v>
      </c>
    </row>
    <row r="72" spans="1:52" ht="50.25" customHeight="1">
      <c r="A72" s="23" t="s">
        <v>137</v>
      </c>
      <c r="B72" s="29" t="s">
        <v>134</v>
      </c>
      <c r="C72" s="30" t="s">
        <v>135</v>
      </c>
      <c r="D72" s="21">
        <v>60</v>
      </c>
      <c r="E72" s="21">
        <v>27</v>
      </c>
      <c r="F72" s="103">
        <f t="shared" ref="F72:F85" si="4">SUM(D72/E72)</f>
        <v>2.2222222222222223</v>
      </c>
      <c r="G72" s="66" t="s">
        <v>336</v>
      </c>
      <c r="H72" s="34" t="s">
        <v>206</v>
      </c>
    </row>
    <row r="73" spans="1:52" ht="50.25" customHeight="1">
      <c r="A73" s="23" t="s">
        <v>138</v>
      </c>
      <c r="B73" s="29" t="s">
        <v>134</v>
      </c>
      <c r="C73" s="30" t="s">
        <v>135</v>
      </c>
      <c r="D73" s="21">
        <v>90</v>
      </c>
      <c r="E73" s="21">
        <v>25</v>
      </c>
      <c r="F73" s="103">
        <f t="shared" si="4"/>
        <v>3.6</v>
      </c>
      <c r="G73" s="66" t="s">
        <v>336</v>
      </c>
      <c r="H73" s="34" t="s">
        <v>206</v>
      </c>
    </row>
    <row r="74" spans="1:52" ht="50.25" customHeight="1">
      <c r="A74" s="23" t="s">
        <v>139</v>
      </c>
      <c r="B74" s="29" t="s">
        <v>140</v>
      </c>
      <c r="C74" s="30" t="s">
        <v>135</v>
      </c>
      <c r="D74" s="21">
        <v>120</v>
      </c>
      <c r="E74" s="21">
        <v>148</v>
      </c>
      <c r="F74" s="103">
        <f t="shared" si="4"/>
        <v>0.81081081081081086</v>
      </c>
      <c r="G74" s="66" t="s">
        <v>336</v>
      </c>
      <c r="H74" s="34" t="s">
        <v>206</v>
      </c>
    </row>
    <row r="75" spans="1:52" ht="50.25" customHeight="1">
      <c r="A75" s="23" t="s">
        <v>194</v>
      </c>
      <c r="B75" s="29" t="s">
        <v>142</v>
      </c>
      <c r="C75" s="30" t="s">
        <v>143</v>
      </c>
      <c r="D75" s="21">
        <f>90+150+90+135</f>
        <v>465</v>
      </c>
      <c r="E75" s="21">
        <v>690</v>
      </c>
      <c r="F75" s="103">
        <f t="shared" si="4"/>
        <v>0.67391304347826086</v>
      </c>
      <c r="G75" s="66" t="s">
        <v>336</v>
      </c>
      <c r="H75" s="34" t="s">
        <v>206</v>
      </c>
    </row>
    <row r="76" spans="1:52" ht="50.25" customHeight="1">
      <c r="A76" s="23" t="s">
        <v>145</v>
      </c>
      <c r="B76" s="29" t="s">
        <v>146</v>
      </c>
      <c r="C76" s="30" t="s">
        <v>143</v>
      </c>
      <c r="D76" s="21">
        <f>120</f>
        <v>120</v>
      </c>
      <c r="E76" s="21">
        <v>33</v>
      </c>
      <c r="F76" s="103">
        <f t="shared" si="4"/>
        <v>3.6363636363636362</v>
      </c>
      <c r="G76" s="66" t="s">
        <v>336</v>
      </c>
      <c r="H76" s="34" t="s">
        <v>206</v>
      </c>
    </row>
    <row r="77" spans="1:52" ht="50.25" customHeight="1">
      <c r="A77" s="23" t="s">
        <v>147</v>
      </c>
      <c r="B77" s="29" t="s">
        <v>148</v>
      </c>
      <c r="C77" s="30" t="s">
        <v>149</v>
      </c>
      <c r="D77" s="21">
        <f>30</f>
        <v>30</v>
      </c>
      <c r="E77" s="21">
        <f>10</f>
        <v>10</v>
      </c>
      <c r="F77" s="103">
        <f t="shared" si="4"/>
        <v>3</v>
      </c>
      <c r="G77" s="66" t="s">
        <v>336</v>
      </c>
      <c r="H77" s="34" t="s">
        <v>206</v>
      </c>
    </row>
    <row r="78" spans="1:52" s="6" customFormat="1" ht="50.25" customHeight="1">
      <c r="A78" s="14" t="s">
        <v>150</v>
      </c>
      <c r="B78" s="16" t="s">
        <v>148</v>
      </c>
      <c r="C78" s="28" t="s">
        <v>149</v>
      </c>
      <c r="D78" s="21">
        <v>0</v>
      </c>
      <c r="E78" s="21">
        <v>0</v>
      </c>
      <c r="F78" s="103" t="e">
        <f t="shared" si="4"/>
        <v>#DIV/0!</v>
      </c>
      <c r="G78" s="68" t="s">
        <v>50</v>
      </c>
      <c r="H78" s="34" t="s">
        <v>206</v>
      </c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</row>
    <row r="79" spans="1:52" ht="50.25" customHeight="1">
      <c r="A79" s="23" t="s">
        <v>164</v>
      </c>
      <c r="B79" s="29" t="s">
        <v>195</v>
      </c>
      <c r="C79" s="29" t="s">
        <v>153</v>
      </c>
      <c r="D79" s="21">
        <v>205</v>
      </c>
      <c r="E79" s="21">
        <v>160</v>
      </c>
      <c r="F79" s="103">
        <f t="shared" si="4"/>
        <v>1.28125</v>
      </c>
      <c r="G79" s="68" t="s">
        <v>50</v>
      </c>
      <c r="H79" s="34" t="s">
        <v>206</v>
      </c>
    </row>
    <row r="80" spans="1:52" ht="50.25" customHeight="1">
      <c r="A80" s="23" t="s">
        <v>166</v>
      </c>
      <c r="B80" s="29" t="s">
        <v>170</v>
      </c>
      <c r="C80" s="30" t="s">
        <v>160</v>
      </c>
      <c r="D80" s="21">
        <v>20</v>
      </c>
      <c r="E80" s="21">
        <v>16</v>
      </c>
      <c r="F80" s="103">
        <f t="shared" si="4"/>
        <v>1.25</v>
      </c>
      <c r="G80" s="68" t="s">
        <v>50</v>
      </c>
      <c r="H80" s="34" t="s">
        <v>206</v>
      </c>
    </row>
    <row r="81" spans="1:8" ht="50.25" customHeight="1">
      <c r="A81" s="23" t="s">
        <v>200</v>
      </c>
      <c r="B81" s="29" t="s">
        <v>173</v>
      </c>
      <c r="C81" s="30" t="s">
        <v>160</v>
      </c>
      <c r="D81" s="21">
        <v>50</v>
      </c>
      <c r="E81" s="21">
        <v>84</v>
      </c>
      <c r="F81" s="103">
        <f t="shared" si="4"/>
        <v>0.59523809523809523</v>
      </c>
      <c r="G81" s="68" t="s">
        <v>50</v>
      </c>
      <c r="H81" s="34" t="s">
        <v>206</v>
      </c>
    </row>
    <row r="82" spans="1:8" ht="50.25" customHeight="1">
      <c r="A82" s="23" t="s">
        <v>177</v>
      </c>
      <c r="B82" s="29" t="s">
        <v>173</v>
      </c>
      <c r="C82" s="30" t="s">
        <v>160</v>
      </c>
      <c r="D82" s="21">
        <v>4</v>
      </c>
      <c r="E82" s="21">
        <v>2</v>
      </c>
      <c r="F82" s="103">
        <f t="shared" si="4"/>
        <v>2</v>
      </c>
      <c r="G82" s="68" t="s">
        <v>50</v>
      </c>
      <c r="H82" s="34" t="s">
        <v>206</v>
      </c>
    </row>
    <row r="83" spans="1:8" ht="50.25" customHeight="1">
      <c r="A83" s="23" t="s">
        <v>180</v>
      </c>
      <c r="B83" s="29" t="s">
        <v>184</v>
      </c>
      <c r="C83" s="30" t="s">
        <v>143</v>
      </c>
      <c r="D83" s="21">
        <v>80</v>
      </c>
      <c r="E83" s="21">
        <v>45</v>
      </c>
      <c r="F83" s="103">
        <f t="shared" si="4"/>
        <v>1.7777777777777777</v>
      </c>
      <c r="G83" s="68" t="s">
        <v>50</v>
      </c>
      <c r="H83" s="34" t="s">
        <v>206</v>
      </c>
    </row>
    <row r="84" spans="1:8" ht="50.25" customHeight="1">
      <c r="A84" s="23" t="s">
        <v>185</v>
      </c>
      <c r="B84" s="29" t="s">
        <v>186</v>
      </c>
      <c r="C84" s="29" t="s">
        <v>153</v>
      </c>
      <c r="D84" s="21">
        <v>10</v>
      </c>
      <c r="E84" s="21">
        <v>10</v>
      </c>
      <c r="F84" s="103">
        <f t="shared" si="4"/>
        <v>1</v>
      </c>
      <c r="G84" s="68" t="s">
        <v>50</v>
      </c>
      <c r="H84" s="34" t="s">
        <v>206</v>
      </c>
    </row>
    <row r="85" spans="1:8" ht="50.25" customHeight="1">
      <c r="A85" s="23" t="s">
        <v>188</v>
      </c>
      <c r="B85" s="29" t="s">
        <v>203</v>
      </c>
      <c r="C85" s="29" t="s">
        <v>204</v>
      </c>
      <c r="D85" s="21">
        <v>40</v>
      </c>
      <c r="E85" s="21">
        <v>82</v>
      </c>
      <c r="F85" s="103">
        <f t="shared" si="4"/>
        <v>0.48780487804878048</v>
      </c>
      <c r="G85" s="68" t="s">
        <v>50</v>
      </c>
      <c r="H85" s="34" t="s">
        <v>206</v>
      </c>
    </row>
    <row r="86" spans="1:8" ht="50.25" customHeight="1">
      <c r="A86" s="23" t="s">
        <v>207</v>
      </c>
      <c r="B86" s="16" t="s">
        <v>208</v>
      </c>
      <c r="C86" s="16" t="s">
        <v>135</v>
      </c>
      <c r="D86" s="21">
        <v>180</v>
      </c>
      <c r="E86" s="21">
        <v>1</v>
      </c>
      <c r="F86" s="103">
        <v>180</v>
      </c>
      <c r="G86" s="67" t="s">
        <v>337</v>
      </c>
      <c r="H86" s="34" t="s">
        <v>206</v>
      </c>
    </row>
    <row r="87" spans="1:8" ht="50.25" customHeight="1">
      <c r="A87" s="23" t="s">
        <v>210</v>
      </c>
      <c r="B87" s="16" t="s">
        <v>208</v>
      </c>
      <c r="C87" s="16" t="s">
        <v>135</v>
      </c>
      <c r="D87" s="21">
        <v>180</v>
      </c>
      <c r="E87" s="21">
        <v>1</v>
      </c>
      <c r="F87" s="103">
        <v>180</v>
      </c>
      <c r="G87" s="67" t="s">
        <v>337</v>
      </c>
      <c r="H87" s="34" t="s">
        <v>206</v>
      </c>
    </row>
    <row r="88" spans="1:8" ht="50.25" customHeight="1">
      <c r="A88" s="23" t="s">
        <v>211</v>
      </c>
      <c r="B88" s="16" t="s">
        <v>208</v>
      </c>
      <c r="C88" s="16" t="s">
        <v>135</v>
      </c>
      <c r="D88" s="21">
        <v>180</v>
      </c>
      <c r="E88" s="21">
        <v>1</v>
      </c>
      <c r="F88" s="103">
        <v>180</v>
      </c>
      <c r="G88" s="67" t="s">
        <v>337</v>
      </c>
      <c r="H88" s="34" t="s">
        <v>206</v>
      </c>
    </row>
    <row r="89" spans="1:8" ht="50.25" customHeight="1">
      <c r="A89" s="23" t="s">
        <v>338</v>
      </c>
      <c r="B89" s="113" t="s">
        <v>362</v>
      </c>
      <c r="C89" s="16" t="s">
        <v>277</v>
      </c>
      <c r="D89" s="21">
        <v>70</v>
      </c>
      <c r="E89" s="21">
        <v>1</v>
      </c>
      <c r="F89" s="103">
        <v>70</v>
      </c>
      <c r="G89" s="67" t="s">
        <v>337</v>
      </c>
      <c r="H89" s="34" t="s">
        <v>268</v>
      </c>
    </row>
    <row r="90" spans="1:8" ht="50.25" customHeight="1">
      <c r="A90" s="23" t="s">
        <v>216</v>
      </c>
      <c r="B90" s="16" t="s">
        <v>217</v>
      </c>
      <c r="C90" s="16" t="s">
        <v>218</v>
      </c>
      <c r="D90" s="21">
        <v>90</v>
      </c>
      <c r="E90" s="21">
        <v>1.5189999999999999</v>
      </c>
      <c r="F90" s="103">
        <v>90</v>
      </c>
      <c r="G90" s="68">
        <v>120</v>
      </c>
      <c r="H90" s="34" t="s">
        <v>268</v>
      </c>
    </row>
    <row r="91" spans="1:8" ht="50.25" customHeight="1">
      <c r="A91" s="23" t="s">
        <v>219</v>
      </c>
      <c r="B91" s="114" t="s">
        <v>339</v>
      </c>
      <c r="C91" s="16" t="s">
        <v>218</v>
      </c>
      <c r="D91" s="21">
        <v>85</v>
      </c>
      <c r="E91" s="21">
        <v>2219</v>
      </c>
      <c r="F91" s="103">
        <v>0.04</v>
      </c>
      <c r="G91" s="67">
        <v>42571</v>
      </c>
      <c r="H91" s="34" t="s">
        <v>268</v>
      </c>
    </row>
    <row r="92" spans="1:8" ht="50.25" customHeight="1">
      <c r="A92" s="23" t="s">
        <v>222</v>
      </c>
      <c r="B92" s="15" t="s">
        <v>340</v>
      </c>
      <c r="C92" s="16" t="s">
        <v>218</v>
      </c>
      <c r="D92" s="21">
        <v>90</v>
      </c>
      <c r="E92" s="21">
        <v>220</v>
      </c>
      <c r="F92" s="103">
        <v>0.2</v>
      </c>
      <c r="G92" s="67" t="s">
        <v>341</v>
      </c>
      <c r="H92" s="34" t="s">
        <v>268</v>
      </c>
    </row>
    <row r="93" spans="1:8" ht="50.25" customHeight="1">
      <c r="A93" s="23" t="s">
        <v>145</v>
      </c>
      <c r="B93" s="16" t="s">
        <v>225</v>
      </c>
      <c r="C93" s="16" t="s">
        <v>218</v>
      </c>
      <c r="D93" s="21">
        <v>40</v>
      </c>
      <c r="E93" s="21">
        <v>150</v>
      </c>
      <c r="F93" s="103">
        <v>0.27</v>
      </c>
      <c r="G93" s="67" t="s">
        <v>342</v>
      </c>
      <c r="H93" s="34" t="s">
        <v>268</v>
      </c>
    </row>
    <row r="94" spans="1:8" ht="50.25" customHeight="1">
      <c r="A94" s="23" t="s">
        <v>147</v>
      </c>
      <c r="B94" s="16" t="s">
        <v>343</v>
      </c>
      <c r="C94" s="16" t="s">
        <v>344</v>
      </c>
      <c r="D94" s="21">
        <v>30</v>
      </c>
      <c r="E94" s="21">
        <v>263</v>
      </c>
      <c r="F94" s="103">
        <v>0.11</v>
      </c>
      <c r="G94" s="68"/>
      <c r="H94" s="34" t="s">
        <v>268</v>
      </c>
    </row>
    <row r="95" spans="1:8" ht="50.25" customHeight="1">
      <c r="A95" s="23" t="s">
        <v>150</v>
      </c>
      <c r="B95" s="15" t="s">
        <v>229</v>
      </c>
      <c r="C95" s="15" t="s">
        <v>230</v>
      </c>
      <c r="D95" s="21">
        <v>0</v>
      </c>
      <c r="E95" s="21">
        <v>0</v>
      </c>
      <c r="F95" s="103">
        <v>0</v>
      </c>
      <c r="G95" s="67" t="s">
        <v>239</v>
      </c>
      <c r="H95" s="34" t="s">
        <v>268</v>
      </c>
    </row>
    <row r="96" spans="1:8" ht="50.25" customHeight="1">
      <c r="A96" s="23" t="s">
        <v>151</v>
      </c>
      <c r="B96" s="16" t="s">
        <v>345</v>
      </c>
      <c r="C96" s="16" t="s">
        <v>23</v>
      </c>
      <c r="D96" s="21">
        <v>0</v>
      </c>
      <c r="E96" s="21">
        <v>0</v>
      </c>
      <c r="F96" s="103">
        <v>0</v>
      </c>
      <c r="G96" s="68">
        <v>0</v>
      </c>
      <c r="H96" s="34" t="s">
        <v>268</v>
      </c>
    </row>
    <row r="97" spans="1:8" ht="50.25" customHeight="1">
      <c r="A97" s="23" t="s">
        <v>155</v>
      </c>
      <c r="B97" s="16" t="s">
        <v>345</v>
      </c>
      <c r="C97" s="16" t="s">
        <v>23</v>
      </c>
      <c r="D97" s="21">
        <v>0</v>
      </c>
      <c r="E97" s="21">
        <v>0</v>
      </c>
      <c r="F97" s="103">
        <v>0</v>
      </c>
      <c r="G97" s="124">
        <v>0</v>
      </c>
      <c r="H97" s="34" t="s">
        <v>268</v>
      </c>
    </row>
    <row r="98" spans="1:8" ht="50.25" customHeight="1">
      <c r="A98" s="23" t="s">
        <v>234</v>
      </c>
      <c r="B98" s="15" t="s">
        <v>346</v>
      </c>
      <c r="C98" s="15" t="s">
        <v>236</v>
      </c>
      <c r="D98" s="21">
        <v>120</v>
      </c>
      <c r="E98" s="21">
        <v>415</v>
      </c>
      <c r="F98" s="103">
        <v>0.3</v>
      </c>
      <c r="G98" s="67" t="s">
        <v>239</v>
      </c>
      <c r="H98" s="34" t="s">
        <v>268</v>
      </c>
    </row>
    <row r="99" spans="1:8" ht="50.25" customHeight="1">
      <c r="A99" s="23" t="s">
        <v>162</v>
      </c>
      <c r="B99" s="16" t="s">
        <v>347</v>
      </c>
      <c r="C99" s="16" t="s">
        <v>98</v>
      </c>
      <c r="D99" s="21">
        <v>0</v>
      </c>
      <c r="E99" s="21">
        <v>0</v>
      </c>
      <c r="F99" s="103">
        <v>0</v>
      </c>
      <c r="G99" s="68"/>
      <c r="H99" s="34" t="s">
        <v>268</v>
      </c>
    </row>
    <row r="100" spans="1:8" ht="50.25" customHeight="1">
      <c r="A100" s="23" t="s">
        <v>164</v>
      </c>
      <c r="B100" s="29" t="s">
        <v>240</v>
      </c>
      <c r="C100" s="29" t="s">
        <v>153</v>
      </c>
      <c r="D100" s="21">
        <v>180</v>
      </c>
      <c r="E100" s="21">
        <v>551</v>
      </c>
      <c r="F100" s="103">
        <v>0.2</v>
      </c>
      <c r="G100" s="67" t="s">
        <v>239</v>
      </c>
      <c r="H100" s="34" t="s">
        <v>268</v>
      </c>
    </row>
    <row r="101" spans="1:8" ht="50.25" customHeight="1">
      <c r="A101" s="23" t="s">
        <v>196</v>
      </c>
      <c r="B101" s="16" t="s">
        <v>241</v>
      </c>
      <c r="C101" s="16" t="s">
        <v>143</v>
      </c>
      <c r="D101" s="21">
        <v>0</v>
      </c>
      <c r="E101" s="21">
        <v>0</v>
      </c>
      <c r="F101" s="103">
        <v>0</v>
      </c>
      <c r="G101" s="68" t="s">
        <v>242</v>
      </c>
      <c r="H101" s="34" t="s">
        <v>268</v>
      </c>
    </row>
    <row r="102" spans="1:8" ht="50.25" customHeight="1">
      <c r="A102" s="23" t="s">
        <v>197</v>
      </c>
      <c r="B102" s="16" t="s">
        <v>241</v>
      </c>
      <c r="C102" s="16" t="s">
        <v>143</v>
      </c>
      <c r="D102" s="21">
        <v>0</v>
      </c>
      <c r="E102" s="21">
        <v>0</v>
      </c>
      <c r="F102" s="103">
        <v>0</v>
      </c>
      <c r="G102" s="67" t="s">
        <v>239</v>
      </c>
      <c r="H102" s="34" t="s">
        <v>268</v>
      </c>
    </row>
    <row r="103" spans="1:8" ht="50.25" customHeight="1">
      <c r="A103" s="23" t="s">
        <v>198</v>
      </c>
      <c r="B103" s="16" t="s">
        <v>240</v>
      </c>
      <c r="C103" s="16" t="s">
        <v>26</v>
      </c>
      <c r="D103" s="21">
        <v>70</v>
      </c>
      <c r="E103" s="21">
        <v>318</v>
      </c>
      <c r="F103" s="103">
        <v>0.2</v>
      </c>
      <c r="G103" s="67" t="s">
        <v>239</v>
      </c>
      <c r="H103" s="34" t="s">
        <v>268</v>
      </c>
    </row>
    <row r="104" spans="1:8" ht="50.25" customHeight="1">
      <c r="A104" s="23" t="s">
        <v>199</v>
      </c>
      <c r="B104" s="45" t="s">
        <v>239</v>
      </c>
      <c r="C104" s="16" t="s">
        <v>23</v>
      </c>
      <c r="D104" s="21">
        <v>0</v>
      </c>
      <c r="E104" s="21">
        <v>0</v>
      </c>
      <c r="F104" s="103">
        <v>0</v>
      </c>
      <c r="G104" s="67" t="s">
        <v>239</v>
      </c>
      <c r="H104" s="34" t="s">
        <v>268</v>
      </c>
    </row>
    <row r="105" spans="1:8" ht="50.25" customHeight="1">
      <c r="A105" s="23" t="s">
        <v>166</v>
      </c>
      <c r="B105" s="16" t="s">
        <v>348</v>
      </c>
      <c r="C105" s="16" t="s">
        <v>244</v>
      </c>
      <c r="D105" s="21" t="s">
        <v>245</v>
      </c>
      <c r="E105" s="21">
        <v>20</v>
      </c>
      <c r="F105" s="103" t="s">
        <v>245</v>
      </c>
      <c r="G105" s="67" t="s">
        <v>239</v>
      </c>
      <c r="H105" s="34" t="s">
        <v>268</v>
      </c>
    </row>
    <row r="106" spans="1:8" ht="50.25" customHeight="1">
      <c r="A106" s="23" t="s">
        <v>246</v>
      </c>
      <c r="B106" s="29" t="s">
        <v>349</v>
      </c>
      <c r="C106" s="16" t="s">
        <v>143</v>
      </c>
      <c r="D106" s="21" t="s">
        <v>350</v>
      </c>
      <c r="E106" s="21">
        <v>200</v>
      </c>
      <c r="F106" s="103" t="s">
        <v>248</v>
      </c>
      <c r="G106" s="67" t="s">
        <v>239</v>
      </c>
      <c r="H106" s="34" t="s">
        <v>268</v>
      </c>
    </row>
    <row r="107" spans="1:8" ht="50.25" customHeight="1">
      <c r="A107" s="23" t="s">
        <v>249</v>
      </c>
      <c r="B107" s="29" t="s">
        <v>351</v>
      </c>
      <c r="C107" s="29" t="s">
        <v>143</v>
      </c>
      <c r="D107" s="21" t="s">
        <v>298</v>
      </c>
      <c r="E107" s="21">
        <v>50</v>
      </c>
      <c r="F107" s="103" t="s">
        <v>298</v>
      </c>
      <c r="G107" s="67" t="s">
        <v>239</v>
      </c>
      <c r="H107" s="34" t="s">
        <v>268</v>
      </c>
    </row>
    <row r="108" spans="1:8" ht="50.25" customHeight="1">
      <c r="A108" s="23" t="s">
        <v>172</v>
      </c>
      <c r="B108" s="16" t="s">
        <v>253</v>
      </c>
      <c r="C108" s="16" t="s">
        <v>143</v>
      </c>
      <c r="D108" s="21">
        <v>0</v>
      </c>
      <c r="E108" s="21">
        <v>0</v>
      </c>
      <c r="F108" s="103">
        <v>0</v>
      </c>
      <c r="G108" s="67" t="s">
        <v>239</v>
      </c>
      <c r="H108" s="34" t="s">
        <v>268</v>
      </c>
    </row>
    <row r="109" spans="1:8" ht="50.25" customHeight="1">
      <c r="A109" s="23" t="s">
        <v>254</v>
      </c>
      <c r="B109" s="16" t="s">
        <v>255</v>
      </c>
      <c r="C109" s="29" t="s">
        <v>23</v>
      </c>
      <c r="D109" s="21" t="s">
        <v>256</v>
      </c>
      <c r="E109" s="21">
        <v>109</v>
      </c>
      <c r="F109" s="103">
        <v>30</v>
      </c>
      <c r="G109" s="67" t="s">
        <v>239</v>
      </c>
      <c r="H109" s="34" t="s">
        <v>268</v>
      </c>
    </row>
    <row r="110" spans="1:8" ht="50.25" customHeight="1">
      <c r="A110" s="14" t="s">
        <v>174</v>
      </c>
      <c r="B110" s="16" t="s">
        <v>257</v>
      </c>
      <c r="C110" s="16" t="s">
        <v>143</v>
      </c>
      <c r="D110" s="21" t="s">
        <v>256</v>
      </c>
      <c r="E110" s="21">
        <v>110</v>
      </c>
      <c r="F110" s="103">
        <v>30</v>
      </c>
      <c r="G110" s="67" t="s">
        <v>239</v>
      </c>
      <c r="H110" s="34" t="s">
        <v>268</v>
      </c>
    </row>
    <row r="111" spans="1:8" ht="50.25" customHeight="1">
      <c r="A111" s="23" t="s">
        <v>177</v>
      </c>
      <c r="B111" s="16" t="s">
        <v>258</v>
      </c>
      <c r="C111" s="16" t="s">
        <v>23</v>
      </c>
      <c r="D111" s="21">
        <v>608</v>
      </c>
      <c r="E111" s="21">
        <v>8</v>
      </c>
      <c r="F111" s="103">
        <v>76</v>
      </c>
      <c r="G111" s="68" t="s">
        <v>259</v>
      </c>
      <c r="H111" s="34" t="s">
        <v>268</v>
      </c>
    </row>
    <row r="112" spans="1:8" ht="50.25" customHeight="1">
      <c r="A112" s="23" t="s">
        <v>177</v>
      </c>
      <c r="B112" s="16" t="s">
        <v>258</v>
      </c>
      <c r="C112" s="16" t="s">
        <v>23</v>
      </c>
      <c r="D112" s="21">
        <v>608</v>
      </c>
      <c r="E112" s="21">
        <v>8</v>
      </c>
      <c r="F112" s="103">
        <v>76</v>
      </c>
      <c r="G112" s="68" t="s">
        <v>259</v>
      </c>
      <c r="H112" s="34" t="s">
        <v>268</v>
      </c>
    </row>
    <row r="113" spans="1:8" ht="50.25" customHeight="1">
      <c r="A113" s="23" t="s">
        <v>180</v>
      </c>
      <c r="B113" s="16" t="s">
        <v>260</v>
      </c>
      <c r="C113" s="16" t="s">
        <v>143</v>
      </c>
      <c r="D113" s="21"/>
      <c r="E113" s="21">
        <v>364</v>
      </c>
      <c r="F113" s="103" t="s">
        <v>352</v>
      </c>
      <c r="G113" s="68" t="s">
        <v>262</v>
      </c>
      <c r="H113" s="34" t="s">
        <v>268</v>
      </c>
    </row>
    <row r="114" spans="1:8" ht="50.25" customHeight="1">
      <c r="A114" s="23" t="s">
        <v>183</v>
      </c>
      <c r="B114" s="29" t="s">
        <v>263</v>
      </c>
      <c r="C114" s="29" t="s">
        <v>264</v>
      </c>
      <c r="D114" s="21">
        <v>24</v>
      </c>
      <c r="E114" s="21">
        <v>6</v>
      </c>
      <c r="F114" s="103">
        <v>4</v>
      </c>
      <c r="G114" s="66" t="s">
        <v>265</v>
      </c>
      <c r="H114" s="34" t="s">
        <v>268</v>
      </c>
    </row>
    <row r="115" spans="1:8" ht="50.25" customHeight="1">
      <c r="A115" s="23" t="s">
        <v>185</v>
      </c>
      <c r="B115" s="115" t="s">
        <v>353</v>
      </c>
      <c r="C115" s="29" t="s">
        <v>202</v>
      </c>
      <c r="D115" s="21">
        <v>0</v>
      </c>
      <c r="E115" s="21">
        <v>0</v>
      </c>
      <c r="F115" s="103">
        <v>0</v>
      </c>
      <c r="G115" s="67" t="s">
        <v>239</v>
      </c>
      <c r="H115" s="34" t="s">
        <v>268</v>
      </c>
    </row>
    <row r="116" spans="1:8" ht="50.25" customHeight="1">
      <c r="A116" s="31" t="s">
        <v>188</v>
      </c>
      <c r="B116" s="47" t="s">
        <v>203</v>
      </c>
      <c r="C116" s="47" t="s">
        <v>23</v>
      </c>
      <c r="D116" s="52">
        <v>15</v>
      </c>
      <c r="E116" s="52">
        <v>50</v>
      </c>
      <c r="F116" s="143">
        <f>SUM(D116/E116)</f>
        <v>0.3</v>
      </c>
      <c r="G116" s="67" t="s">
        <v>239</v>
      </c>
      <c r="H116" s="34" t="s">
        <v>268</v>
      </c>
    </row>
    <row r="117" spans="1:8" ht="50.25" customHeight="1">
      <c r="A117" s="23" t="s">
        <v>354</v>
      </c>
      <c r="B117" s="45" t="s">
        <v>239</v>
      </c>
      <c r="C117" s="45" t="s">
        <v>239</v>
      </c>
      <c r="D117" s="21">
        <v>0</v>
      </c>
      <c r="E117" s="21">
        <v>0</v>
      </c>
      <c r="F117" s="103">
        <v>0</v>
      </c>
      <c r="G117" s="67" t="s">
        <v>239</v>
      </c>
      <c r="H117" s="34" t="s">
        <v>268</v>
      </c>
    </row>
    <row r="118" spans="1:8" ht="50.25" customHeight="1">
      <c r="A118" s="116" t="s">
        <v>355</v>
      </c>
      <c r="B118" s="117" t="s">
        <v>356</v>
      </c>
      <c r="C118" s="118" t="s">
        <v>143</v>
      </c>
      <c r="D118" s="21">
        <v>300</v>
      </c>
      <c r="E118" s="21">
        <v>710</v>
      </c>
      <c r="F118" s="122">
        <v>6</v>
      </c>
      <c r="G118" s="21">
        <v>30</v>
      </c>
      <c r="H118" s="34" t="s">
        <v>268</v>
      </c>
    </row>
    <row r="119" spans="1:8" ht="50.25" customHeight="1">
      <c r="A119" s="116" t="s">
        <v>357</v>
      </c>
      <c r="B119" s="16" t="s">
        <v>358</v>
      </c>
      <c r="C119" s="119" t="s">
        <v>359</v>
      </c>
      <c r="D119" s="123">
        <v>1</v>
      </c>
      <c r="E119" s="123" t="s">
        <v>360</v>
      </c>
      <c r="F119" s="103">
        <v>1</v>
      </c>
      <c r="G119" s="123" t="s">
        <v>361</v>
      </c>
      <c r="H119" s="34" t="s">
        <v>268</v>
      </c>
    </row>
    <row r="120" spans="1:8" ht="50.25" customHeight="1">
      <c r="A120" s="23" t="s">
        <v>133</v>
      </c>
      <c r="B120" s="29" t="s">
        <v>363</v>
      </c>
      <c r="C120" s="29" t="s">
        <v>270</v>
      </c>
      <c r="D120" s="21">
        <v>90</v>
      </c>
      <c r="E120" s="21">
        <v>135</v>
      </c>
      <c r="F120" s="103">
        <f>SUM(D120/E120)</f>
        <v>0.66666666666666663</v>
      </c>
      <c r="G120" s="67" t="s">
        <v>239</v>
      </c>
      <c r="H120" s="33" t="s">
        <v>286</v>
      </c>
    </row>
    <row r="121" spans="1:8" ht="50.25" customHeight="1">
      <c r="A121" s="23" t="s">
        <v>137</v>
      </c>
      <c r="B121" s="29" t="s">
        <v>364</v>
      </c>
      <c r="C121" s="29" t="s">
        <v>272</v>
      </c>
      <c r="D121" s="21">
        <v>74</v>
      </c>
      <c r="E121" s="21">
        <v>90</v>
      </c>
      <c r="F121" s="103">
        <f t="shared" ref="F121:F136" si="5">SUM(D121/E121)</f>
        <v>0.82222222222222219</v>
      </c>
      <c r="G121" s="67" t="s">
        <v>239</v>
      </c>
      <c r="H121" s="34" t="s">
        <v>286</v>
      </c>
    </row>
    <row r="122" spans="1:8" ht="50.25" customHeight="1">
      <c r="A122" s="23" t="s">
        <v>138</v>
      </c>
      <c r="B122" s="29" t="s">
        <v>365</v>
      </c>
      <c r="C122" s="29" t="s">
        <v>135</v>
      </c>
      <c r="D122" s="21">
        <v>115</v>
      </c>
      <c r="E122" s="21">
        <v>72</v>
      </c>
      <c r="F122" s="103">
        <f t="shared" si="5"/>
        <v>1.5972222222222223</v>
      </c>
      <c r="G122" s="67" t="s">
        <v>239</v>
      </c>
      <c r="H122" s="34" t="s">
        <v>286</v>
      </c>
    </row>
    <row r="123" spans="1:8" ht="50.25" customHeight="1">
      <c r="A123" s="23" t="s">
        <v>139</v>
      </c>
      <c r="B123" s="48" t="s">
        <v>366</v>
      </c>
      <c r="C123" s="29" t="s">
        <v>273</v>
      </c>
      <c r="D123" s="21">
        <v>18</v>
      </c>
      <c r="E123" s="21">
        <v>104</v>
      </c>
      <c r="F123" s="103">
        <f t="shared" si="5"/>
        <v>0.17307692307692307</v>
      </c>
      <c r="G123" s="67" t="s">
        <v>239</v>
      </c>
      <c r="H123" s="34" t="s">
        <v>286</v>
      </c>
    </row>
    <row r="124" spans="1:8" ht="50.25" customHeight="1">
      <c r="A124" s="23" t="s">
        <v>194</v>
      </c>
      <c r="B124" s="29" t="s">
        <v>367</v>
      </c>
      <c r="C124" s="29" t="s">
        <v>218</v>
      </c>
      <c r="D124" s="21">
        <v>83</v>
      </c>
      <c r="E124" s="21">
        <v>2568</v>
      </c>
      <c r="F124" s="103">
        <f t="shared" si="5"/>
        <v>3.2320872274143299E-2</v>
      </c>
      <c r="G124" s="67" t="s">
        <v>239</v>
      </c>
      <c r="H124" s="34" t="s">
        <v>286</v>
      </c>
    </row>
    <row r="125" spans="1:8" ht="50.25" customHeight="1">
      <c r="A125" s="23" t="s">
        <v>145</v>
      </c>
      <c r="B125" s="29" t="s">
        <v>368</v>
      </c>
      <c r="C125" s="29" t="s">
        <v>218</v>
      </c>
      <c r="D125" s="21">
        <v>180</v>
      </c>
      <c r="E125" s="21">
        <v>188</v>
      </c>
      <c r="F125" s="103">
        <f t="shared" si="5"/>
        <v>0.95744680851063835</v>
      </c>
      <c r="G125" s="67" t="s">
        <v>239</v>
      </c>
      <c r="H125" s="34" t="s">
        <v>286</v>
      </c>
    </row>
    <row r="126" spans="1:8" ht="50.25" customHeight="1">
      <c r="A126" s="23" t="s">
        <v>147</v>
      </c>
      <c r="B126" s="29" t="s">
        <v>148</v>
      </c>
      <c r="C126" s="30" t="s">
        <v>149</v>
      </c>
      <c r="D126" s="21">
        <v>0</v>
      </c>
      <c r="E126" s="21">
        <v>0</v>
      </c>
      <c r="F126" s="103" t="e">
        <f t="shared" si="5"/>
        <v>#DIV/0!</v>
      </c>
      <c r="G126" s="67" t="s">
        <v>239</v>
      </c>
      <c r="H126" s="34" t="s">
        <v>286</v>
      </c>
    </row>
    <row r="127" spans="1:8" ht="50.25" customHeight="1">
      <c r="A127" s="23" t="s">
        <v>150</v>
      </c>
      <c r="B127" s="29" t="s">
        <v>148</v>
      </c>
      <c r="C127" s="30" t="s">
        <v>149</v>
      </c>
      <c r="D127" s="21">
        <v>0</v>
      </c>
      <c r="E127" s="21">
        <v>0</v>
      </c>
      <c r="F127" s="103" t="e">
        <f t="shared" si="5"/>
        <v>#DIV/0!</v>
      </c>
      <c r="G127" s="67" t="s">
        <v>239</v>
      </c>
      <c r="H127" s="34" t="s">
        <v>286</v>
      </c>
    </row>
    <row r="128" spans="1:8" ht="50.25" customHeight="1">
      <c r="A128" s="23" t="s">
        <v>151</v>
      </c>
      <c r="B128" s="29" t="s">
        <v>152</v>
      </c>
      <c r="C128" s="30" t="s">
        <v>153</v>
      </c>
      <c r="D128" s="21">
        <v>0</v>
      </c>
      <c r="E128" s="21">
        <v>0</v>
      </c>
      <c r="F128" s="103" t="e">
        <f t="shared" si="5"/>
        <v>#DIV/0!</v>
      </c>
      <c r="G128" s="67" t="s">
        <v>239</v>
      </c>
      <c r="H128" s="34" t="s">
        <v>286</v>
      </c>
    </row>
    <row r="129" spans="1:8" ht="50.25" customHeight="1">
      <c r="A129" s="23" t="s">
        <v>158</v>
      </c>
      <c r="B129" s="29" t="s">
        <v>369</v>
      </c>
      <c r="C129" s="29" t="s">
        <v>218</v>
      </c>
      <c r="D129" s="21">
        <v>101</v>
      </c>
      <c r="E129" s="21">
        <v>403</v>
      </c>
      <c r="F129" s="103">
        <f t="shared" si="5"/>
        <v>0.25062034739454092</v>
      </c>
      <c r="G129" s="67" t="s">
        <v>239</v>
      </c>
      <c r="H129" s="34" t="s">
        <v>286</v>
      </c>
    </row>
    <row r="130" spans="1:8" ht="50.25" customHeight="1">
      <c r="A130" s="23" t="s">
        <v>162</v>
      </c>
      <c r="B130" s="29" t="s">
        <v>284</v>
      </c>
      <c r="C130" s="29" t="s">
        <v>218</v>
      </c>
      <c r="D130" s="21">
        <v>60</v>
      </c>
      <c r="E130" s="21">
        <v>11</v>
      </c>
      <c r="F130" s="103">
        <f t="shared" si="5"/>
        <v>5.4545454545454541</v>
      </c>
      <c r="G130" s="67" t="s">
        <v>239</v>
      </c>
      <c r="H130" s="34" t="s">
        <v>286</v>
      </c>
    </row>
    <row r="131" spans="1:8" ht="50.25" customHeight="1">
      <c r="A131" s="23" t="s">
        <v>164</v>
      </c>
      <c r="B131" s="29" t="s">
        <v>195</v>
      </c>
      <c r="C131" s="29" t="s">
        <v>153</v>
      </c>
      <c r="D131" s="21">
        <v>391</v>
      </c>
      <c r="E131" s="21">
        <v>191</v>
      </c>
      <c r="F131" s="103">
        <f t="shared" si="5"/>
        <v>2.0471204188481678</v>
      </c>
      <c r="G131" s="67" t="s">
        <v>239</v>
      </c>
      <c r="H131" s="34" t="s">
        <v>286</v>
      </c>
    </row>
    <row r="132" spans="1:8" ht="50.25" customHeight="1">
      <c r="A132" s="23" t="s">
        <v>166</v>
      </c>
      <c r="B132" s="29" t="s">
        <v>167</v>
      </c>
      <c r="C132" s="30" t="s">
        <v>143</v>
      </c>
      <c r="D132" s="21">
        <v>4</v>
      </c>
      <c r="E132" s="21">
        <v>10</v>
      </c>
      <c r="F132" s="103">
        <f t="shared" si="5"/>
        <v>0.4</v>
      </c>
      <c r="G132" s="67" t="s">
        <v>239</v>
      </c>
      <c r="H132" s="34" t="s">
        <v>286</v>
      </c>
    </row>
    <row r="133" spans="1:8" ht="50.25" customHeight="1">
      <c r="A133" s="23" t="s">
        <v>200</v>
      </c>
      <c r="B133" s="29" t="s">
        <v>173</v>
      </c>
      <c r="C133" s="30" t="s">
        <v>143</v>
      </c>
      <c r="D133" s="21">
        <v>16</v>
      </c>
      <c r="E133" s="21">
        <v>47</v>
      </c>
      <c r="F133" s="103">
        <f t="shared" si="5"/>
        <v>0.34042553191489361</v>
      </c>
      <c r="G133" s="67" t="s">
        <v>239</v>
      </c>
      <c r="H133" s="34" t="s">
        <v>286</v>
      </c>
    </row>
    <row r="134" spans="1:8" ht="50.25" customHeight="1">
      <c r="A134" s="23" t="s">
        <v>174</v>
      </c>
      <c r="B134" s="29" t="s">
        <v>285</v>
      </c>
      <c r="C134" s="29" t="s">
        <v>143</v>
      </c>
      <c r="D134" s="21">
        <v>180</v>
      </c>
      <c r="E134" s="21">
        <v>48</v>
      </c>
      <c r="F134" s="103">
        <v>15</v>
      </c>
      <c r="G134" s="67" t="s">
        <v>239</v>
      </c>
      <c r="H134" s="34" t="s">
        <v>286</v>
      </c>
    </row>
    <row r="135" spans="1:8" ht="50.25" customHeight="1">
      <c r="A135" s="23" t="s">
        <v>180</v>
      </c>
      <c r="B135" s="29" t="s">
        <v>184</v>
      </c>
      <c r="C135" s="30" t="s">
        <v>143</v>
      </c>
      <c r="D135" s="21">
        <v>0</v>
      </c>
      <c r="E135" s="21">
        <v>0</v>
      </c>
      <c r="F135" s="103" t="e">
        <f t="shared" si="5"/>
        <v>#DIV/0!</v>
      </c>
      <c r="G135" s="67" t="s">
        <v>239</v>
      </c>
      <c r="H135" s="34" t="s">
        <v>286</v>
      </c>
    </row>
    <row r="136" spans="1:8" ht="50.25" customHeight="1">
      <c r="A136" s="23" t="s">
        <v>185</v>
      </c>
      <c r="B136" s="29" t="s">
        <v>202</v>
      </c>
      <c r="C136" s="29" t="s">
        <v>370</v>
      </c>
      <c r="D136" s="21">
        <v>0</v>
      </c>
      <c r="E136" s="21">
        <v>0</v>
      </c>
      <c r="F136" s="103" t="e">
        <f t="shared" si="5"/>
        <v>#DIV/0!</v>
      </c>
      <c r="G136" s="67" t="s">
        <v>239</v>
      </c>
      <c r="H136" s="33" t="s">
        <v>286</v>
      </c>
    </row>
    <row r="137" spans="1:8" ht="50.25" customHeight="1">
      <c r="A137" s="23" t="s">
        <v>133</v>
      </c>
      <c r="B137" s="29" t="s">
        <v>371</v>
      </c>
      <c r="C137" s="29" t="s">
        <v>135</v>
      </c>
      <c r="D137" s="21">
        <v>35</v>
      </c>
      <c r="E137" s="21">
        <v>133</v>
      </c>
      <c r="F137" s="103">
        <f>SUM(D137/E137)</f>
        <v>0.26315789473684209</v>
      </c>
      <c r="G137" s="69" t="s">
        <v>372</v>
      </c>
      <c r="H137" s="17" t="s">
        <v>297</v>
      </c>
    </row>
    <row r="138" spans="1:8" ht="50.25" customHeight="1">
      <c r="A138" s="23" t="s">
        <v>137</v>
      </c>
      <c r="B138" s="29" t="s">
        <v>371</v>
      </c>
      <c r="C138" s="29" t="s">
        <v>135</v>
      </c>
      <c r="D138" s="21">
        <v>80</v>
      </c>
      <c r="E138" s="21">
        <v>115</v>
      </c>
      <c r="F138" s="103">
        <f t="shared" ref="F138:F155" si="6">SUM(D138/E138)</f>
        <v>0.69565217391304346</v>
      </c>
      <c r="G138" s="69" t="s">
        <v>372</v>
      </c>
      <c r="H138" s="17" t="s">
        <v>297</v>
      </c>
    </row>
    <row r="139" spans="1:8" ht="50.25" customHeight="1">
      <c r="A139" s="23" t="s">
        <v>138</v>
      </c>
      <c r="B139" s="29" t="s">
        <v>371</v>
      </c>
      <c r="C139" s="29" t="s">
        <v>135</v>
      </c>
      <c r="D139" s="21">
        <v>113</v>
      </c>
      <c r="E139" s="21">
        <v>69</v>
      </c>
      <c r="F139" s="103">
        <f t="shared" si="6"/>
        <v>1.6376811594202898</v>
      </c>
      <c r="G139" s="69" t="s">
        <v>372</v>
      </c>
      <c r="H139" s="17" t="s">
        <v>297</v>
      </c>
    </row>
    <row r="140" spans="1:8" ht="50.25" customHeight="1">
      <c r="A140" s="23" t="s">
        <v>139</v>
      </c>
      <c r="B140" s="29" t="s">
        <v>289</v>
      </c>
      <c r="C140" s="29" t="s">
        <v>135</v>
      </c>
      <c r="D140" s="21">
        <v>30</v>
      </c>
      <c r="E140" s="21">
        <v>120</v>
      </c>
      <c r="F140" s="103">
        <f t="shared" si="6"/>
        <v>0.25</v>
      </c>
      <c r="G140" s="69" t="s">
        <v>372</v>
      </c>
      <c r="H140" s="17" t="s">
        <v>297</v>
      </c>
    </row>
    <row r="141" spans="1:8" ht="50.25" customHeight="1">
      <c r="A141" s="23" t="s">
        <v>141</v>
      </c>
      <c r="B141" s="29" t="s">
        <v>290</v>
      </c>
      <c r="C141" s="29" t="s">
        <v>153</v>
      </c>
      <c r="D141" s="21">
        <v>135</v>
      </c>
      <c r="E141" s="21">
        <v>2798</v>
      </c>
      <c r="F141" s="103">
        <f t="shared" si="6"/>
        <v>4.8248749106504646E-2</v>
      </c>
      <c r="G141" s="69" t="s">
        <v>372</v>
      </c>
      <c r="H141" s="17" t="s">
        <v>297</v>
      </c>
    </row>
    <row r="142" spans="1:8" ht="50.25" customHeight="1">
      <c r="A142" s="23" t="s">
        <v>145</v>
      </c>
      <c r="B142" s="29" t="s">
        <v>291</v>
      </c>
      <c r="C142" s="29" t="s">
        <v>153</v>
      </c>
      <c r="D142" s="21">
        <v>66</v>
      </c>
      <c r="E142" s="21">
        <v>1530</v>
      </c>
      <c r="F142" s="103">
        <f t="shared" si="6"/>
        <v>4.3137254901960784E-2</v>
      </c>
      <c r="G142" s="69" t="s">
        <v>299</v>
      </c>
      <c r="H142" s="17" t="s">
        <v>297</v>
      </c>
    </row>
    <row r="143" spans="1:8" ht="50.25" customHeight="1">
      <c r="A143" s="23" t="s">
        <v>147</v>
      </c>
      <c r="B143" s="29" t="s">
        <v>148</v>
      </c>
      <c r="C143" s="29" t="s">
        <v>279</v>
      </c>
      <c r="D143" s="21">
        <v>10</v>
      </c>
      <c r="E143" s="21">
        <v>4</v>
      </c>
      <c r="F143" s="103">
        <f t="shared" si="6"/>
        <v>2.5</v>
      </c>
      <c r="G143" s="69" t="s">
        <v>299</v>
      </c>
      <c r="H143" s="17" t="s">
        <v>297</v>
      </c>
    </row>
    <row r="144" spans="1:8" ht="50.25" customHeight="1">
      <c r="A144" s="23" t="s">
        <v>150</v>
      </c>
      <c r="B144" s="29" t="s">
        <v>292</v>
      </c>
      <c r="C144" s="29" t="s">
        <v>279</v>
      </c>
      <c r="D144" s="21">
        <v>45</v>
      </c>
      <c r="E144" s="21">
        <v>147</v>
      </c>
      <c r="F144" s="103">
        <f t="shared" si="6"/>
        <v>0.30612244897959184</v>
      </c>
      <c r="G144" s="69"/>
      <c r="H144" s="17" t="s">
        <v>297</v>
      </c>
    </row>
    <row r="145" spans="1:11" ht="50.25" customHeight="1">
      <c r="A145" s="23" t="s">
        <v>151</v>
      </c>
      <c r="B145" s="29" t="s">
        <v>291</v>
      </c>
      <c r="C145" s="29" t="s">
        <v>279</v>
      </c>
      <c r="D145" s="21">
        <v>0</v>
      </c>
      <c r="E145" s="21">
        <v>0</v>
      </c>
      <c r="F145" s="103" t="e">
        <f t="shared" si="6"/>
        <v>#DIV/0!</v>
      </c>
      <c r="G145" s="69" t="s">
        <v>299</v>
      </c>
      <c r="H145" s="17" t="s">
        <v>297</v>
      </c>
    </row>
    <row r="146" spans="1:11" ht="50.25" customHeight="1">
      <c r="A146" s="23" t="s">
        <v>155</v>
      </c>
      <c r="B146" s="29" t="s">
        <v>293</v>
      </c>
      <c r="C146" s="29" t="s">
        <v>153</v>
      </c>
      <c r="D146" s="21">
        <v>20</v>
      </c>
      <c r="E146" s="21">
        <v>162</v>
      </c>
      <c r="F146" s="103">
        <f t="shared" si="6"/>
        <v>0.12345679012345678</v>
      </c>
      <c r="G146" s="69" t="s">
        <v>299</v>
      </c>
      <c r="H146" s="17" t="s">
        <v>297</v>
      </c>
    </row>
    <row r="147" spans="1:11" ht="50.25" customHeight="1">
      <c r="A147" s="23" t="s">
        <v>158</v>
      </c>
      <c r="B147" s="29" t="s">
        <v>159</v>
      </c>
      <c r="C147" s="29" t="s">
        <v>160</v>
      </c>
      <c r="D147" s="21">
        <v>100</v>
      </c>
      <c r="E147" s="21">
        <v>329</v>
      </c>
      <c r="F147" s="103">
        <f t="shared" si="6"/>
        <v>0.303951367781155</v>
      </c>
      <c r="G147" s="69"/>
      <c r="H147" s="17" t="s">
        <v>297</v>
      </c>
    </row>
    <row r="148" spans="1:11" ht="50.25" customHeight="1">
      <c r="A148" s="23" t="s">
        <v>164</v>
      </c>
      <c r="B148" s="29" t="s">
        <v>195</v>
      </c>
      <c r="C148" s="29" t="s">
        <v>153</v>
      </c>
      <c r="D148" s="21">
        <v>135</v>
      </c>
      <c r="E148" s="21">
        <v>306</v>
      </c>
      <c r="F148" s="103">
        <f t="shared" si="6"/>
        <v>0.44117647058823528</v>
      </c>
      <c r="G148" s="69">
        <v>60</v>
      </c>
      <c r="H148" s="17" t="s">
        <v>297</v>
      </c>
    </row>
    <row r="149" spans="1:11" ht="50.25" customHeight="1">
      <c r="A149" s="23" t="s">
        <v>166</v>
      </c>
      <c r="B149" s="29" t="s">
        <v>167</v>
      </c>
      <c r="C149" s="29" t="s">
        <v>143</v>
      </c>
      <c r="D149" s="21">
        <v>26</v>
      </c>
      <c r="E149" s="21">
        <v>37</v>
      </c>
      <c r="F149" s="103">
        <f t="shared" si="6"/>
        <v>0.70270270270270274</v>
      </c>
      <c r="G149" s="69">
        <v>180</v>
      </c>
      <c r="H149" s="17" t="s">
        <v>297</v>
      </c>
    </row>
    <row r="150" spans="1:11" ht="50.25" customHeight="1">
      <c r="A150" s="23" t="s">
        <v>200</v>
      </c>
      <c r="B150" s="29" t="s">
        <v>170</v>
      </c>
      <c r="C150" s="29" t="s">
        <v>143</v>
      </c>
      <c r="D150" s="21">
        <v>42</v>
      </c>
      <c r="E150" s="21">
        <v>448</v>
      </c>
      <c r="F150" s="103">
        <f t="shared" si="6"/>
        <v>9.375E-2</v>
      </c>
      <c r="G150" s="69" t="s">
        <v>372</v>
      </c>
      <c r="H150" s="17" t="s">
        <v>297</v>
      </c>
    </row>
    <row r="151" spans="1:11" ht="50.25" customHeight="1">
      <c r="A151" s="23" t="s">
        <v>172</v>
      </c>
      <c r="B151" s="29" t="s">
        <v>173</v>
      </c>
      <c r="C151" s="30" t="s">
        <v>143</v>
      </c>
      <c r="D151" s="21">
        <v>0</v>
      </c>
      <c r="E151" s="21">
        <v>0</v>
      </c>
      <c r="F151" s="103" t="e">
        <f t="shared" si="6"/>
        <v>#DIV/0!</v>
      </c>
      <c r="G151" s="69" t="s">
        <v>372</v>
      </c>
      <c r="H151" s="17" t="s">
        <v>297</v>
      </c>
      <c r="I151" s="41"/>
      <c r="J151" s="42"/>
      <c r="K151" s="43"/>
    </row>
    <row r="152" spans="1:11" ht="50.25" customHeight="1">
      <c r="A152" s="23" t="s">
        <v>174</v>
      </c>
      <c r="B152" s="29" t="s">
        <v>175</v>
      </c>
      <c r="C152" s="30" t="s">
        <v>143</v>
      </c>
      <c r="D152" s="21">
        <v>15</v>
      </c>
      <c r="E152" s="21">
        <v>9</v>
      </c>
      <c r="F152" s="103">
        <f t="shared" si="6"/>
        <v>1.6666666666666667</v>
      </c>
      <c r="G152" s="69" t="s">
        <v>372</v>
      </c>
      <c r="H152" s="17" t="s">
        <v>297</v>
      </c>
      <c r="I152" s="41"/>
      <c r="J152" s="42"/>
      <c r="K152" s="43"/>
    </row>
    <row r="153" spans="1:11" ht="50.25" customHeight="1">
      <c r="A153" s="23" t="s">
        <v>177</v>
      </c>
      <c r="B153" s="29" t="s">
        <v>295</v>
      </c>
      <c r="C153" s="29" t="s">
        <v>153</v>
      </c>
      <c r="D153" s="21">
        <v>58</v>
      </c>
      <c r="E153" s="21">
        <v>14</v>
      </c>
      <c r="F153" s="103">
        <f t="shared" si="6"/>
        <v>4.1428571428571432</v>
      </c>
      <c r="G153" s="69" t="s">
        <v>372</v>
      </c>
      <c r="H153" s="17" t="s">
        <v>297</v>
      </c>
      <c r="I153" s="41"/>
      <c r="J153" s="42"/>
      <c r="K153" s="43"/>
    </row>
    <row r="154" spans="1:11" ht="50.25" customHeight="1">
      <c r="A154" s="23" t="s">
        <v>180</v>
      </c>
      <c r="B154" s="29" t="s">
        <v>296</v>
      </c>
      <c r="C154" s="29" t="s">
        <v>153</v>
      </c>
      <c r="D154" s="21">
        <v>135</v>
      </c>
      <c r="E154" s="21">
        <v>109</v>
      </c>
      <c r="F154" s="103">
        <f t="shared" si="6"/>
        <v>1.238532110091743</v>
      </c>
      <c r="G154" s="69" t="s">
        <v>372</v>
      </c>
      <c r="H154" s="17" t="s">
        <v>297</v>
      </c>
      <c r="I154" s="41"/>
      <c r="J154" s="42"/>
      <c r="K154" s="43"/>
    </row>
    <row r="155" spans="1:11" ht="50.25" customHeight="1">
      <c r="A155" s="23" t="s">
        <v>185</v>
      </c>
      <c r="B155" s="29" t="s">
        <v>202</v>
      </c>
      <c r="C155" s="29" t="s">
        <v>153</v>
      </c>
      <c r="D155" s="21">
        <v>110</v>
      </c>
      <c r="E155" s="21">
        <v>71</v>
      </c>
      <c r="F155" s="103">
        <f t="shared" si="6"/>
        <v>1.5492957746478873</v>
      </c>
      <c r="G155" s="69" t="s">
        <v>372</v>
      </c>
      <c r="H155" s="17" t="s">
        <v>297</v>
      </c>
      <c r="I155" s="41"/>
      <c r="J155" s="42"/>
      <c r="K155" s="43"/>
    </row>
    <row r="156" spans="1:11" ht="50.25" customHeight="1">
      <c r="A156" s="31" t="s">
        <v>188</v>
      </c>
      <c r="B156" s="32" t="s">
        <v>203</v>
      </c>
      <c r="C156" s="29" t="s">
        <v>153</v>
      </c>
      <c r="D156" s="52">
        <v>0</v>
      </c>
      <c r="E156" s="52">
        <v>0</v>
      </c>
      <c r="F156" s="143" t="s">
        <v>373</v>
      </c>
      <c r="G156" s="69" t="s">
        <v>372</v>
      </c>
      <c r="H156" s="33" t="s">
        <v>297</v>
      </c>
      <c r="I156" s="41"/>
      <c r="J156" s="42"/>
      <c r="K156" s="43"/>
    </row>
    <row r="157" spans="1:11" ht="50.25" customHeight="1">
      <c r="A157" s="14" t="s">
        <v>194</v>
      </c>
      <c r="B157" s="46" t="s">
        <v>374</v>
      </c>
      <c r="C157" s="46" t="s">
        <v>143</v>
      </c>
      <c r="D157" s="21">
        <v>226</v>
      </c>
      <c r="E157" s="21">
        <v>2362</v>
      </c>
      <c r="F157" s="103">
        <f t="shared" ref="F157:F165" si="7">SUM(D157/E157)</f>
        <v>9.5681625740897544E-2</v>
      </c>
      <c r="G157" s="72" t="s">
        <v>375</v>
      </c>
      <c r="H157" s="17" t="s">
        <v>316</v>
      </c>
      <c r="I157" s="41"/>
      <c r="J157" s="42"/>
      <c r="K157" s="43"/>
    </row>
    <row r="158" spans="1:11" ht="50.25" customHeight="1">
      <c r="A158" s="14" t="s">
        <v>147</v>
      </c>
      <c r="B158" s="57" t="s">
        <v>376</v>
      </c>
      <c r="C158" s="57" t="s">
        <v>277</v>
      </c>
      <c r="D158" s="21">
        <v>20</v>
      </c>
      <c r="E158" s="21">
        <v>150</v>
      </c>
      <c r="F158" s="103">
        <f t="shared" si="7"/>
        <v>0.13333333333333333</v>
      </c>
      <c r="G158" s="72">
        <v>42551</v>
      </c>
      <c r="H158" s="17" t="s">
        <v>316</v>
      </c>
      <c r="I158" s="41"/>
      <c r="J158" s="42"/>
      <c r="K158" s="43"/>
    </row>
    <row r="159" spans="1:11" ht="50.25" customHeight="1">
      <c r="A159" s="14" t="s">
        <v>155</v>
      </c>
      <c r="B159" s="46" t="s">
        <v>377</v>
      </c>
      <c r="C159" s="57" t="s">
        <v>277</v>
      </c>
      <c r="D159" s="21">
        <v>2</v>
      </c>
      <c r="E159" s="21">
        <v>96</v>
      </c>
      <c r="F159" s="103">
        <f t="shared" si="7"/>
        <v>2.0833333333333332E-2</v>
      </c>
      <c r="G159" s="72">
        <v>42538</v>
      </c>
      <c r="H159" s="17" t="s">
        <v>316</v>
      </c>
    </row>
    <row r="160" spans="1:11" ht="50.25" customHeight="1">
      <c r="A160" s="14" t="s">
        <v>158</v>
      </c>
      <c r="B160" s="57" t="s">
        <v>378</v>
      </c>
      <c r="C160" s="57" t="s">
        <v>379</v>
      </c>
      <c r="D160" s="21">
        <v>25</v>
      </c>
      <c r="E160" s="21">
        <v>436</v>
      </c>
      <c r="F160" s="103">
        <f t="shared" si="7"/>
        <v>5.7339449541284407E-2</v>
      </c>
      <c r="G160" s="72">
        <v>42551</v>
      </c>
      <c r="H160" s="17" t="s">
        <v>316</v>
      </c>
    </row>
    <row r="161" spans="1:8" ht="50.25" customHeight="1">
      <c r="A161" s="14" t="s">
        <v>162</v>
      </c>
      <c r="B161" s="57" t="s">
        <v>380</v>
      </c>
      <c r="C161" s="57" t="s">
        <v>277</v>
      </c>
      <c r="D161" s="21">
        <v>25</v>
      </c>
      <c r="E161" s="21">
        <v>75</v>
      </c>
      <c r="F161" s="103">
        <f t="shared" si="7"/>
        <v>0.33333333333333331</v>
      </c>
      <c r="G161" s="156">
        <v>42556</v>
      </c>
      <c r="H161" s="17" t="s">
        <v>316</v>
      </c>
    </row>
    <row r="162" spans="1:8" ht="50.25" customHeight="1">
      <c r="A162" s="14" t="s">
        <v>309</v>
      </c>
      <c r="B162" s="71" t="s">
        <v>310</v>
      </c>
      <c r="C162" s="46" t="s">
        <v>143</v>
      </c>
      <c r="D162" s="21">
        <v>180</v>
      </c>
      <c r="E162" s="21">
        <v>722</v>
      </c>
      <c r="F162" s="103">
        <f t="shared" si="7"/>
        <v>0.24930747922437674</v>
      </c>
      <c r="G162" s="72">
        <v>42551</v>
      </c>
      <c r="H162" s="17" t="s">
        <v>316</v>
      </c>
    </row>
    <row r="163" spans="1:8" ht="57" customHeight="1">
      <c r="A163" s="14" t="s">
        <v>196</v>
      </c>
      <c r="B163" s="46" t="s">
        <v>311</v>
      </c>
      <c r="C163" s="46" t="s">
        <v>312</v>
      </c>
      <c r="D163" s="21">
        <v>10</v>
      </c>
      <c r="E163" s="21">
        <v>6</v>
      </c>
      <c r="F163" s="103">
        <f t="shared" si="7"/>
        <v>1.6666666666666667</v>
      </c>
      <c r="G163" s="68" t="s">
        <v>161</v>
      </c>
      <c r="H163" s="17" t="s">
        <v>316</v>
      </c>
    </row>
    <row r="164" spans="1:8" ht="50.25" customHeight="1">
      <c r="A164" s="14" t="s">
        <v>166</v>
      </c>
      <c r="B164" s="46" t="s">
        <v>313</v>
      </c>
      <c r="C164" s="46" t="s">
        <v>143</v>
      </c>
      <c r="D164" s="21">
        <v>43</v>
      </c>
      <c r="E164" s="21">
        <v>25</v>
      </c>
      <c r="F164" s="103">
        <f t="shared" si="7"/>
        <v>1.72</v>
      </c>
      <c r="G164" s="68" t="s">
        <v>161</v>
      </c>
      <c r="H164" s="17" t="s">
        <v>316</v>
      </c>
    </row>
    <row r="165" spans="1:8" ht="54.75" customHeight="1">
      <c r="A165" s="20" t="s">
        <v>314</v>
      </c>
      <c r="B165" s="46" t="s">
        <v>381</v>
      </c>
      <c r="C165" s="46" t="s">
        <v>143</v>
      </c>
      <c r="D165" s="21">
        <v>16</v>
      </c>
      <c r="E165" s="21">
        <v>153</v>
      </c>
      <c r="F165" s="103">
        <f t="shared" si="7"/>
        <v>0.10457516339869281</v>
      </c>
      <c r="G165" s="68" t="s">
        <v>161</v>
      </c>
      <c r="H165" s="17" t="s">
        <v>316</v>
      </c>
    </row>
    <row r="166" spans="1:8" ht="42.75" customHeight="1">
      <c r="F166" s="145" t="s">
        <v>130</v>
      </c>
      <c r="G166" s="145"/>
      <c r="H166" s="145"/>
    </row>
    <row r="167" spans="1:8" ht="19.5" customHeight="1">
      <c r="F167" s="146" t="s">
        <v>131</v>
      </c>
      <c r="G167" s="146"/>
      <c r="H167" s="146"/>
    </row>
    <row r="168" spans="1:8" ht="42.75" customHeight="1">
      <c r="E168" s="144"/>
      <c r="F168" s="147" t="s">
        <v>132</v>
      </c>
      <c r="G168" s="153"/>
      <c r="H168" s="153"/>
    </row>
  </sheetData>
  <mergeCells count="4">
    <mergeCell ref="F166:H166"/>
    <mergeCell ref="F167:H167"/>
    <mergeCell ref="F168:H168"/>
    <mergeCell ref="A1:H1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Note xmlns="a25d1a97-78c5-4b2d-be88-5585c654da2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8F72AB7BD0C84B99F004BCEAEE5683" ma:contentTypeVersion="1" ma:contentTypeDescription="Creare un nuovo documento." ma:contentTypeScope="" ma:versionID="c119b59025b0d75e7b9822a415d89123">
  <xsd:schema xmlns:xsd="http://www.w3.org/2001/XMLSchema" xmlns:p="http://schemas.microsoft.com/office/2006/metadata/properties" xmlns:ns2="a25d1a97-78c5-4b2d-be88-5585c654da29" targetNamespace="http://schemas.microsoft.com/office/2006/metadata/properties" ma:root="true" ma:fieldsID="ebe92de5c2975547705e06daaad3fa10" ns2:_="">
    <xsd:import namespace="a25d1a97-78c5-4b2d-be88-5585c654da29"/>
    <xsd:element name="properties">
      <xsd:complexType>
        <xsd:sequence>
          <xsd:element name="documentManagement">
            <xsd:complexType>
              <xsd:all>
                <xsd:element ref="ns2:No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a25d1a97-78c5-4b2d-be88-5585c654da29" elementFormDefault="qualified">
    <xsd:import namespace="http://schemas.microsoft.com/office/2006/documentManagement/types"/>
    <xsd:element name="Note" ma:index="2" nillable="true" ma:displayName="Note" ma:internalName="No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i contenuto" ma:readOnly="true"/>
        <xsd:element ref="dc:title" minOccurs="0" maxOccurs="1" ma:index="1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9ACD7E1-A51A-4340-AAF9-96EE9D861503}">
  <ds:schemaRefs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25d1a97-78c5-4b2d-be88-5585c654da29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F28C940-24A3-46F3-AD4A-0D0E4C0D1D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110795-7AEA-482A-B205-0E4465D5CF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5d1a97-78c5-4b2d-be88-5585c654da2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2 sem 2015 </vt:lpstr>
      <vt:lpstr>1 sem 2016</vt:lpstr>
      <vt:lpstr>'1 sem 2016'!Area_stampa</vt:lpstr>
      <vt:lpstr>'2 sem 2015 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2016-11-22T14:58:51Z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0x0101004C8F72AB7BD0C84B99F004BCEAEE5683</vt:lpwstr>
  </property>
</Properties>
</file>